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ThisWorkbook"/>
  <bookViews>
    <workbookView xWindow="11625" yWindow="480" windowWidth="11580" windowHeight="5985" tabRatio="683" firstSheet="19" activeTab="21"/>
  </bookViews>
  <sheets>
    <sheet name="Deckblatt SVG-Stadt" sheetId="79" r:id="rId1"/>
    <sheet name="Erfolgsplan SVG-Stadt" sheetId="80" r:id="rId2"/>
    <sheet name="Vermögensplan SVG-Stadt" sheetId="81" r:id="rId3"/>
    <sheet name="Differenzierung GBE SVG-Stadt" sheetId="89" r:id="rId4"/>
    <sheet name="Deckblatt TSVG" sheetId="73" r:id="rId5"/>
    <sheet name="Erfolgsplan TSVG" sheetId="74" r:id="rId6"/>
    <sheet name="Vermögensplan TSVG" sheetId="75" r:id="rId7"/>
    <sheet name="Investitionsplan TSVG" sheetId="76" r:id="rId8"/>
    <sheet name="Differenzierung GBE TSVG" sheetId="77" r:id="rId9"/>
    <sheet name="HH-Stellen TSVG" sheetId="86" r:id="rId10"/>
    <sheet name="Deckblatt TSVV" sheetId="78" r:id="rId11"/>
    <sheet name="Erfolgsplan TSVV" sheetId="83" r:id="rId12"/>
    <sheet name="Vermögensplan TSVV" sheetId="84" r:id="rId13"/>
    <sheet name="Investitionsplan TSVV" sheetId="38" r:id="rId14"/>
    <sheet name="Differenzierung GBE TSVV" sheetId="85" r:id="rId15"/>
    <sheet name="HH-Stellen TSVV" sheetId="88" r:id="rId16"/>
    <sheet name="Deckblatt CSG" sheetId="90" r:id="rId17"/>
    <sheet name="Erfolgsplan CSG" sheetId="71" r:id="rId18"/>
    <sheet name="Vermögensplan CSG" sheetId="48" r:id="rId19"/>
    <sheet name="Investitionsplan CSG" sheetId="67" r:id="rId20"/>
    <sheet name="Differenzierung GBE CSG" sheetId="72" r:id="rId21"/>
    <sheet name="HHStellen-CSG" sheetId="87" r:id="rId22"/>
  </sheets>
  <externalReferences>
    <externalReference r:id="rId23"/>
  </externalReferences>
  <definedNames>
    <definedName name="_xlnm.Print_Area" localSheetId="16">'Deckblatt CSG'!$A$1:$G$30</definedName>
    <definedName name="_xlnm.Print_Area" localSheetId="4">'Deckblatt TSVG'!$A$4:$G$31</definedName>
    <definedName name="_xlnm.Print_Area" localSheetId="10">'Deckblatt TSVV'!$A$1:$G$31</definedName>
    <definedName name="_xlnm.Print_Area" localSheetId="20">'Differenzierung GBE CSG'!$A$1:$M$36</definedName>
    <definedName name="_xlnm.Print_Area" localSheetId="3">'Differenzierung GBE SVG-Stadt'!$A$1:$M$14</definedName>
    <definedName name="_xlnm.Print_Area" localSheetId="8">'Differenzierung GBE TSVG'!$A$1:$M$13</definedName>
    <definedName name="_xlnm.Print_Area" localSheetId="14">'Differenzierung GBE TSVV'!$A$1:$M$22</definedName>
    <definedName name="_xlnm.Print_Area" localSheetId="17">'Erfolgsplan CSG'!$A$1:$J$38</definedName>
    <definedName name="_xlnm.Print_Area" localSheetId="5">'Erfolgsplan TSVG'!$A$4:$J$40</definedName>
    <definedName name="_xlnm.Print_Area" localSheetId="11">'Erfolgsplan TSVV'!$A$1:$J$38</definedName>
    <definedName name="_xlnm.Print_Area" localSheetId="9">'HH-Stellen TSVG'!$A$1:$J$39</definedName>
    <definedName name="_xlnm.Print_Area" localSheetId="15">'HH-Stellen TSVV'!$A$1:$J$30</definedName>
    <definedName name="_xlnm.Print_Area" localSheetId="21">'HHStellen-CSG'!$A$1:$I$31</definedName>
    <definedName name="_xlnm.Print_Area" localSheetId="19">'Investitionsplan CSG'!$A$1:$J$30</definedName>
    <definedName name="_xlnm.Print_Area" localSheetId="7">'Investitionsplan TSVG'!$A$1:$M$132</definedName>
    <definedName name="_xlnm.Print_Area" localSheetId="13">'Investitionsplan TSVV'!$A$1:$M$64</definedName>
    <definedName name="_xlnm.Print_Area" localSheetId="18">'Vermögensplan CSG'!$A$4:$J$31</definedName>
    <definedName name="_xlnm.Print_Area" localSheetId="2">'Vermögensplan SVG-Stadt'!$A$1:$J$32</definedName>
    <definedName name="_xlnm.Print_Area" localSheetId="6">'Vermögensplan TSVG'!$A$4:$J$69</definedName>
    <definedName name="_xlnm.Print_Area" localSheetId="12">'Vermögensplan TSVV'!$A$1:$J$31</definedName>
    <definedName name="_xlnm.Print_Titles" localSheetId="19">'Investitionsplan CSG'!$5:$9</definedName>
    <definedName name="_xlnm.Print_Titles" localSheetId="7">'Investitionsplan TSVG'!$5:$9</definedName>
    <definedName name="_xlnm.Print_Titles" localSheetId="13">'Investitionsplan TSVV'!$5:$9</definedName>
    <definedName name="_xlnm.Print_Titles" localSheetId="6">'Vermögensplan TSVG'!$5:$10</definedName>
    <definedName name="ggg" localSheetId="20">'Differenzierung GBE CSG'!$A$1:$K$1</definedName>
    <definedName name="NeuerInvestplan">'[1]Investitionen MVZB'!$A$3:$H$66</definedName>
    <definedName name="Print_Area" localSheetId="20">'Differenzierung GBE CSG'!$A$1:$K$39</definedName>
    <definedName name="Print_Area" localSheetId="17">'Erfolgsplan CSG'!$B$3:$J$57</definedName>
    <definedName name="Print_Area" localSheetId="19">'Investitionsplan CSG'!$A$1:$J$27</definedName>
    <definedName name="Print_Area" localSheetId="13">'Investitionsplan TSVV'!$A$1:$D$33</definedName>
    <definedName name="Print_Area" localSheetId="18">'Vermögensplan CSG'!$B$1:$J$28</definedName>
  </definedNames>
  <calcPr calcId="145621"/>
</workbook>
</file>

<file path=xl/calcChain.xml><?xml version="1.0" encoding="utf-8"?>
<calcChain xmlns="http://schemas.openxmlformats.org/spreadsheetml/2006/main">
  <c r="C53" i="75" l="1"/>
  <c r="I21" i="86" l="1"/>
  <c r="H21" i="86"/>
  <c r="I64" i="75"/>
  <c r="H64" i="75"/>
  <c r="G64" i="75"/>
  <c r="H63" i="75"/>
  <c r="G63" i="75"/>
  <c r="D27" i="75"/>
  <c r="E27" i="75"/>
  <c r="F27" i="75"/>
  <c r="G27" i="75"/>
  <c r="H27" i="75"/>
  <c r="I27" i="75"/>
  <c r="J27" i="75"/>
  <c r="C27" i="75"/>
  <c r="F32" i="75"/>
  <c r="G32" i="75"/>
  <c r="H32" i="75"/>
  <c r="I32" i="75"/>
  <c r="J32" i="75"/>
  <c r="E32" i="75"/>
  <c r="D32" i="75"/>
  <c r="C32" i="75"/>
  <c r="C37" i="75"/>
  <c r="C36" i="75" s="1"/>
  <c r="D37" i="75"/>
  <c r="D36" i="75" s="1"/>
  <c r="E37" i="75"/>
  <c r="E36" i="75" s="1"/>
  <c r="F37" i="75"/>
  <c r="F36" i="75" s="1"/>
  <c r="G37" i="75"/>
  <c r="G36" i="75" s="1"/>
  <c r="J37" i="75"/>
  <c r="J36" i="75" s="1"/>
  <c r="I40" i="75"/>
  <c r="I37" i="75" s="1"/>
  <c r="I36" i="75" s="1"/>
  <c r="H40" i="75"/>
  <c r="H37" i="75" s="1"/>
  <c r="H36" i="75" s="1"/>
  <c r="L121" i="76"/>
  <c r="K121" i="76"/>
  <c r="L120" i="76"/>
  <c r="K120" i="76"/>
  <c r="J121" i="76"/>
  <c r="M119" i="76"/>
  <c r="L119" i="76"/>
  <c r="K119" i="76"/>
  <c r="J119" i="76"/>
  <c r="I119" i="76"/>
  <c r="H119" i="76"/>
  <c r="G119" i="76"/>
  <c r="F119" i="76"/>
  <c r="K118" i="76"/>
  <c r="J118" i="76"/>
  <c r="J26" i="75" l="1"/>
  <c r="J25" i="75" s="1"/>
  <c r="H26" i="75"/>
  <c r="H25" i="75" s="1"/>
  <c r="F26" i="75"/>
  <c r="F25" i="75" s="1"/>
  <c r="D26" i="75"/>
  <c r="D25" i="75" s="1"/>
  <c r="C26" i="75"/>
  <c r="I26" i="75"/>
  <c r="G26" i="75"/>
  <c r="E26" i="75"/>
  <c r="C25" i="75"/>
  <c r="I25" i="75"/>
  <c r="G25" i="75"/>
  <c r="E25" i="75"/>
  <c r="H23" i="75"/>
  <c r="G23" i="75"/>
  <c r="H13" i="75"/>
  <c r="G13" i="75"/>
  <c r="H12" i="86" l="1"/>
  <c r="G12" i="86"/>
  <c r="J13" i="86"/>
  <c r="I13" i="86"/>
  <c r="H32" i="86"/>
  <c r="G32" i="86"/>
  <c r="I65" i="75" l="1"/>
  <c r="J65" i="75"/>
  <c r="H55" i="75"/>
  <c r="G55" i="75"/>
  <c r="K98" i="76"/>
  <c r="J98" i="76"/>
  <c r="H16" i="75"/>
  <c r="G16" i="75"/>
  <c r="C16" i="84" l="1"/>
  <c r="D16" i="84"/>
  <c r="I23" i="81" l="1"/>
  <c r="J53" i="75" l="1"/>
  <c r="I53" i="75"/>
  <c r="H53" i="75"/>
  <c r="F53" i="75"/>
  <c r="E53" i="75"/>
  <c r="D53" i="75"/>
  <c r="G59" i="75"/>
  <c r="G53" i="75" s="1"/>
  <c r="M115" i="76" l="1"/>
  <c r="L115" i="76"/>
  <c r="K115" i="76"/>
  <c r="J115" i="76"/>
  <c r="I115" i="76"/>
  <c r="H115" i="76"/>
  <c r="G115" i="76"/>
  <c r="F115" i="76"/>
  <c r="J102" i="76"/>
  <c r="K102" i="76"/>
  <c r="G103" i="76"/>
  <c r="G102" i="76" s="1"/>
  <c r="H103" i="76"/>
  <c r="H102" i="76" s="1"/>
  <c r="I103" i="76"/>
  <c r="I102" i="76" s="1"/>
  <c r="L103" i="76"/>
  <c r="L102" i="76" s="1"/>
  <c r="M103" i="76"/>
  <c r="M102" i="76" s="1"/>
  <c r="F103" i="76"/>
  <c r="F102" i="76" s="1"/>
  <c r="G96" i="76"/>
  <c r="H96" i="76"/>
  <c r="I96" i="76"/>
  <c r="M96" i="76"/>
  <c r="F96" i="76"/>
  <c r="D42" i="75"/>
  <c r="D41" i="75" s="1"/>
  <c r="E42" i="75"/>
  <c r="E41" i="75" s="1"/>
  <c r="F42" i="75"/>
  <c r="F41" i="75" s="1"/>
  <c r="G42" i="75"/>
  <c r="G41" i="75" s="1"/>
  <c r="H42" i="75"/>
  <c r="H41" i="75" s="1"/>
  <c r="I42" i="75"/>
  <c r="I41" i="75" s="1"/>
  <c r="J42" i="75"/>
  <c r="J41" i="75" s="1"/>
  <c r="C42" i="75"/>
  <c r="C41" i="75" s="1"/>
  <c r="J19" i="75" l="1"/>
  <c r="J14" i="75" s="1"/>
  <c r="I19" i="75"/>
  <c r="I14" i="75" s="1"/>
  <c r="H19" i="75"/>
  <c r="H19" i="81" s="1"/>
  <c r="G19" i="75"/>
  <c r="J12" i="74"/>
  <c r="I12" i="74"/>
  <c r="H12" i="74"/>
  <c r="G12" i="74"/>
  <c r="I66" i="75" l="1"/>
  <c r="H11" i="87"/>
  <c r="H22" i="87" s="1"/>
  <c r="I11" i="87"/>
  <c r="H20" i="87"/>
  <c r="I20" i="87"/>
  <c r="I22" i="87"/>
  <c r="H27" i="87"/>
  <c r="I27" i="87"/>
  <c r="J34" i="86" l="1"/>
  <c r="I34" i="86"/>
  <c r="J27" i="86"/>
  <c r="I27" i="86"/>
  <c r="J14" i="86"/>
  <c r="I14" i="86"/>
  <c r="J29" i="86" l="1"/>
  <c r="I29" i="86"/>
  <c r="J26" i="88"/>
  <c r="I26" i="88"/>
  <c r="J20" i="88"/>
  <c r="I20" i="88"/>
  <c r="J13" i="88"/>
  <c r="J22" i="88" s="1"/>
  <c r="I13" i="88"/>
  <c r="I22" i="88" l="1"/>
  <c r="D26" i="81"/>
  <c r="C30" i="80"/>
  <c r="H26" i="88" l="1"/>
  <c r="G26" i="88"/>
  <c r="F26" i="88"/>
  <c r="E26" i="88"/>
  <c r="D26" i="88"/>
  <c r="C26" i="88"/>
  <c r="B26" i="88"/>
  <c r="H20" i="88"/>
  <c r="G20" i="88"/>
  <c r="F20" i="88"/>
  <c r="E20" i="88"/>
  <c r="D20" i="88"/>
  <c r="C20" i="88"/>
  <c r="H13" i="88"/>
  <c r="G13" i="88"/>
  <c r="F13" i="88"/>
  <c r="E13" i="88"/>
  <c r="D13" i="88"/>
  <c r="C12" i="88"/>
  <c r="C13" i="88" s="1"/>
  <c r="M48" i="38"/>
  <c r="L48" i="38"/>
  <c r="K48" i="38"/>
  <c r="J48" i="38"/>
  <c r="I48" i="38"/>
  <c r="H48" i="38"/>
  <c r="G48" i="38"/>
  <c r="F48" i="38"/>
  <c r="M31" i="38"/>
  <c r="L31" i="38"/>
  <c r="K31" i="38"/>
  <c r="J31" i="38"/>
  <c r="I31" i="38"/>
  <c r="H31" i="38"/>
  <c r="G31" i="38"/>
  <c r="F31" i="38"/>
  <c r="M18" i="38"/>
  <c r="M57" i="38" s="1"/>
  <c r="L18" i="38"/>
  <c r="K18" i="38"/>
  <c r="K57" i="38" s="1"/>
  <c r="J18" i="38"/>
  <c r="J57" i="38" s="1"/>
  <c r="I18" i="38"/>
  <c r="I57" i="38" s="1"/>
  <c r="H18" i="38"/>
  <c r="H57" i="38" s="1"/>
  <c r="G18" i="38"/>
  <c r="G57" i="38" s="1"/>
  <c r="F18" i="38"/>
  <c r="F57" i="38" s="1"/>
  <c r="C22" i="88" l="1"/>
  <c r="G22" i="88"/>
  <c r="E22" i="88"/>
  <c r="D22" i="88"/>
  <c r="H22" i="88"/>
  <c r="F22" i="88"/>
  <c r="L57" i="38"/>
  <c r="D19" i="83"/>
  <c r="E19" i="83"/>
  <c r="F19" i="83"/>
  <c r="G19" i="83"/>
  <c r="H19" i="83"/>
  <c r="I19" i="83"/>
  <c r="J19" i="83"/>
  <c r="C19" i="83"/>
  <c r="H34" i="86" l="1"/>
  <c r="G34" i="86"/>
  <c r="F34" i="86"/>
  <c r="E34" i="86"/>
  <c r="D34" i="86"/>
  <c r="C34" i="86"/>
  <c r="B34" i="86"/>
  <c r="H27" i="86"/>
  <c r="F27" i="86"/>
  <c r="E27" i="86"/>
  <c r="D27" i="86"/>
  <c r="C27" i="86"/>
  <c r="G17" i="86"/>
  <c r="G27" i="86" s="1"/>
  <c r="G14" i="86"/>
  <c r="F14" i="86"/>
  <c r="E14" i="86"/>
  <c r="C14" i="86"/>
  <c r="H14" i="86"/>
  <c r="D12" i="86"/>
  <c r="D14" i="86" s="1"/>
  <c r="D29" i="86" s="1"/>
  <c r="M110" i="76"/>
  <c r="L110" i="76"/>
  <c r="K110" i="76"/>
  <c r="J110" i="76"/>
  <c r="M106" i="76"/>
  <c r="L106" i="76"/>
  <c r="L105" i="76" s="1"/>
  <c r="K106" i="76"/>
  <c r="K105" i="76" s="1"/>
  <c r="J106" i="76"/>
  <c r="I105" i="76"/>
  <c r="I95" i="76" s="1"/>
  <c r="H105" i="76"/>
  <c r="H95" i="76" s="1"/>
  <c r="G105" i="76"/>
  <c r="G95" i="76" s="1"/>
  <c r="F105" i="76"/>
  <c r="F95" i="76" s="1"/>
  <c r="L99" i="76"/>
  <c r="L96" i="76" s="1"/>
  <c r="L95" i="76" s="1"/>
  <c r="K99" i="76"/>
  <c r="K96" i="76" s="1"/>
  <c r="K95" i="76" s="1"/>
  <c r="J99" i="76"/>
  <c r="J96" i="76" s="1"/>
  <c r="H93" i="76"/>
  <c r="H92" i="76" s="1"/>
  <c r="M92" i="76"/>
  <c r="L92" i="76"/>
  <c r="K92" i="76"/>
  <c r="J92" i="76"/>
  <c r="I92" i="76"/>
  <c r="G92" i="76"/>
  <c r="F92" i="76"/>
  <c r="M86" i="76"/>
  <c r="L86" i="76"/>
  <c r="K86" i="76"/>
  <c r="J86" i="76"/>
  <c r="I86" i="76"/>
  <c r="H86" i="76"/>
  <c r="G86" i="76"/>
  <c r="F86" i="76"/>
  <c r="J84" i="76"/>
  <c r="J82" i="76" s="1"/>
  <c r="H84" i="76"/>
  <c r="H82" i="76" s="1"/>
  <c r="M82" i="76"/>
  <c r="L82" i="76"/>
  <c r="K82" i="76"/>
  <c r="I82" i="76"/>
  <c r="G82" i="76"/>
  <c r="F82" i="76"/>
  <c r="H79" i="76"/>
  <c r="M76" i="76"/>
  <c r="L76" i="76"/>
  <c r="K76" i="76"/>
  <c r="J76" i="76"/>
  <c r="I76" i="76"/>
  <c r="H76" i="76"/>
  <c r="G76" i="76"/>
  <c r="F76" i="76"/>
  <c r="M72" i="76"/>
  <c r="L72" i="76"/>
  <c r="K72" i="76"/>
  <c r="J72" i="76"/>
  <c r="I72" i="76"/>
  <c r="H72" i="76"/>
  <c r="G72" i="76"/>
  <c r="F72" i="76"/>
  <c r="M69" i="76"/>
  <c r="L69" i="76"/>
  <c r="K69" i="76"/>
  <c r="J69" i="76"/>
  <c r="I69" i="76"/>
  <c r="H69" i="76"/>
  <c r="G69" i="76"/>
  <c r="F69" i="76"/>
  <c r="J66" i="76"/>
  <c r="J65" i="76" s="1"/>
  <c r="H66" i="76"/>
  <c r="H65" i="76" s="1"/>
  <c r="M65" i="76"/>
  <c r="L65" i="76"/>
  <c r="K65" i="76"/>
  <c r="I65" i="76"/>
  <c r="G65" i="76"/>
  <c r="F65" i="76"/>
  <c r="H63" i="76"/>
  <c r="H59" i="76" s="1"/>
  <c r="M59" i="76"/>
  <c r="L59" i="76"/>
  <c r="K59" i="76"/>
  <c r="J59" i="76"/>
  <c r="I59" i="76"/>
  <c r="G59" i="76"/>
  <c r="F59" i="76"/>
  <c r="M55" i="76"/>
  <c r="L55" i="76"/>
  <c r="K55" i="76"/>
  <c r="J55" i="76"/>
  <c r="I55" i="76"/>
  <c r="H55" i="76"/>
  <c r="G55" i="76"/>
  <c r="F55" i="76"/>
  <c r="M50" i="76"/>
  <c r="L50" i="76"/>
  <c r="K50" i="76"/>
  <c r="J50" i="76"/>
  <c r="I50" i="76"/>
  <c r="H50" i="76"/>
  <c r="G50" i="76"/>
  <c r="F50" i="76"/>
  <c r="M47" i="76"/>
  <c r="L47" i="76"/>
  <c r="K47" i="76"/>
  <c r="J47" i="76"/>
  <c r="I47" i="76"/>
  <c r="H47" i="76"/>
  <c r="G47" i="76"/>
  <c r="F47" i="76"/>
  <c r="M44" i="76"/>
  <c r="L44" i="76"/>
  <c r="K44" i="76"/>
  <c r="J44" i="76"/>
  <c r="I44" i="76"/>
  <c r="H44" i="76"/>
  <c r="G44" i="76"/>
  <c r="F44" i="76"/>
  <c r="M35" i="76"/>
  <c r="L35" i="76"/>
  <c r="L32" i="76" s="1"/>
  <c r="K35" i="76"/>
  <c r="K32" i="76" s="1"/>
  <c r="J35" i="76"/>
  <c r="J32" i="76" s="1"/>
  <c r="I35" i="76"/>
  <c r="I32" i="76" s="1"/>
  <c r="H35" i="76"/>
  <c r="H32" i="76" s="1"/>
  <c r="G35" i="76"/>
  <c r="G32" i="76" s="1"/>
  <c r="F35" i="76"/>
  <c r="F32" i="76" s="1"/>
  <c r="M32" i="76"/>
  <c r="M29" i="76"/>
  <c r="L29" i="76"/>
  <c r="K29" i="76"/>
  <c r="J29" i="76"/>
  <c r="I29" i="76"/>
  <c r="H29" i="76"/>
  <c r="G29" i="76"/>
  <c r="F29" i="76"/>
  <c r="M24" i="76"/>
  <c r="L24" i="76"/>
  <c r="K24" i="76"/>
  <c r="J24" i="76"/>
  <c r="I24" i="76"/>
  <c r="H24" i="76"/>
  <c r="G24" i="76"/>
  <c r="F24" i="76"/>
  <c r="M19" i="76"/>
  <c r="M18" i="76" s="1"/>
  <c r="L19" i="76"/>
  <c r="L18" i="76" s="1"/>
  <c r="K19" i="76"/>
  <c r="K18" i="76" s="1"/>
  <c r="J19" i="76"/>
  <c r="J18" i="76" s="1"/>
  <c r="I19" i="76"/>
  <c r="H19" i="76"/>
  <c r="H18" i="76" s="1"/>
  <c r="G19" i="76"/>
  <c r="G18" i="76" s="1"/>
  <c r="F19" i="76"/>
  <c r="F18" i="76" s="1"/>
  <c r="I18" i="76"/>
  <c r="M13" i="76"/>
  <c r="L13" i="76"/>
  <c r="K13" i="76"/>
  <c r="J13" i="76"/>
  <c r="I13" i="76"/>
  <c r="H13" i="76"/>
  <c r="G13" i="76"/>
  <c r="F13" i="76"/>
  <c r="E29" i="86" l="1"/>
  <c r="H29" i="86"/>
  <c r="C29" i="86"/>
  <c r="G29" i="86"/>
  <c r="K17" i="76"/>
  <c r="M17" i="76"/>
  <c r="J17" i="76"/>
  <c r="J39" i="76" s="1"/>
  <c r="K39" i="76"/>
  <c r="L17" i="76"/>
  <c r="L39" i="76" s="1"/>
  <c r="H17" i="76"/>
  <c r="H39" i="76" s="1"/>
  <c r="F17" i="76"/>
  <c r="F39" i="76" s="1"/>
  <c r="G17" i="76"/>
  <c r="G39" i="76" s="1"/>
  <c r="I17" i="76"/>
  <c r="I39" i="76" s="1"/>
  <c r="F29" i="86"/>
  <c r="M105" i="76"/>
  <c r="M95" i="76" s="1"/>
  <c r="L46" i="76"/>
  <c r="E65" i="76"/>
  <c r="M39" i="76"/>
  <c r="E106" i="76"/>
  <c r="E110" i="76"/>
  <c r="E72" i="76"/>
  <c r="E92" i="76"/>
  <c r="H46" i="76"/>
  <c r="E50" i="76"/>
  <c r="G46" i="76"/>
  <c r="K46" i="76"/>
  <c r="I46" i="76"/>
  <c r="M46" i="76"/>
  <c r="E99" i="76"/>
  <c r="J46" i="76"/>
  <c r="E59" i="76"/>
  <c r="E82" i="76"/>
  <c r="F46" i="76"/>
  <c r="J105" i="76"/>
  <c r="J95" i="76" s="1"/>
  <c r="K124" i="76" l="1"/>
  <c r="K127" i="76" s="1"/>
  <c r="L124" i="76"/>
  <c r="L127" i="76" s="1"/>
  <c r="F124" i="76"/>
  <c r="F127" i="76" s="1"/>
  <c r="I124" i="76"/>
  <c r="I127" i="76" s="1"/>
  <c r="G124" i="76"/>
  <c r="G127" i="76" s="1"/>
  <c r="H124" i="76"/>
  <c r="H127" i="76" s="1"/>
  <c r="M124" i="76"/>
  <c r="M127" i="76" s="1"/>
  <c r="J124" i="76"/>
  <c r="J127" i="76" s="1"/>
  <c r="C18" i="84" l="1"/>
  <c r="D18" i="84"/>
  <c r="E18" i="84"/>
  <c r="F18" i="84"/>
  <c r="G18" i="84"/>
  <c r="H18" i="84"/>
  <c r="I18" i="84"/>
  <c r="J18" i="84"/>
  <c r="J27" i="84" l="1"/>
  <c r="I27" i="84"/>
  <c r="H27" i="84"/>
  <c r="G27" i="84"/>
  <c r="J26" i="83"/>
  <c r="I26" i="83"/>
  <c r="H26" i="83"/>
  <c r="G26" i="83"/>
  <c r="F26" i="83"/>
  <c r="E26" i="83"/>
  <c r="D26" i="83"/>
  <c r="C26" i="83"/>
  <c r="G27" i="83"/>
  <c r="H27" i="83" l="1"/>
  <c r="I27" i="83"/>
  <c r="J27" i="83"/>
  <c r="C21" i="81" l="1"/>
  <c r="D21" i="81"/>
  <c r="E21" i="81"/>
  <c r="F21" i="81"/>
  <c r="G21" i="81"/>
  <c r="I21" i="81"/>
  <c r="J21" i="81"/>
  <c r="D22" i="81"/>
  <c r="C23" i="81"/>
  <c r="D23" i="81"/>
  <c r="E23" i="81"/>
  <c r="C24" i="81"/>
  <c r="D24" i="81"/>
  <c r="E24" i="81"/>
  <c r="F24" i="81"/>
  <c r="G24" i="81"/>
  <c r="H24" i="81"/>
  <c r="I24" i="81"/>
  <c r="J24" i="81"/>
  <c r="D17" i="81"/>
  <c r="E17" i="81"/>
  <c r="F17" i="81"/>
  <c r="G17" i="81"/>
  <c r="H17" i="81"/>
  <c r="I17" i="81"/>
  <c r="J17" i="81"/>
  <c r="C17" i="81"/>
  <c r="C13" i="81"/>
  <c r="D13" i="81"/>
  <c r="E13" i="81"/>
  <c r="F13" i="81"/>
  <c r="G13" i="81"/>
  <c r="H13" i="81"/>
  <c r="I13" i="81"/>
  <c r="J13" i="81"/>
  <c r="C14" i="81"/>
  <c r="D14" i="81"/>
  <c r="E14" i="81"/>
  <c r="F14" i="81"/>
  <c r="G14" i="81"/>
  <c r="I14" i="81"/>
  <c r="J14" i="81"/>
  <c r="C15" i="81"/>
  <c r="D15" i="81"/>
  <c r="E15" i="81"/>
  <c r="F15" i="81"/>
  <c r="G15" i="81"/>
  <c r="H15" i="81"/>
  <c r="I15" i="81"/>
  <c r="J15" i="81"/>
  <c r="C16" i="81"/>
  <c r="D16" i="81"/>
  <c r="E16" i="81"/>
  <c r="F16" i="81"/>
  <c r="G16" i="81"/>
  <c r="H16" i="81"/>
  <c r="I16" i="81"/>
  <c r="J16" i="81"/>
  <c r="C37" i="80"/>
  <c r="D37" i="80"/>
  <c r="E37" i="80"/>
  <c r="F37" i="80"/>
  <c r="D36" i="80"/>
  <c r="E36" i="80"/>
  <c r="F36" i="80"/>
  <c r="G36" i="80"/>
  <c r="H36" i="80"/>
  <c r="I36" i="80"/>
  <c r="J36" i="80"/>
  <c r="C36" i="80"/>
  <c r="C34" i="80"/>
  <c r="D34" i="80"/>
  <c r="E34" i="80"/>
  <c r="F34" i="80"/>
  <c r="G34" i="80"/>
  <c r="H34" i="80"/>
  <c r="I34" i="80"/>
  <c r="J34" i="80"/>
  <c r="D33" i="80"/>
  <c r="E33" i="80"/>
  <c r="F33" i="80"/>
  <c r="G33" i="80"/>
  <c r="H33" i="80"/>
  <c r="I33" i="80"/>
  <c r="J33" i="80"/>
  <c r="C33" i="80"/>
  <c r="C35" i="80" s="1"/>
  <c r="C29" i="80"/>
  <c r="D29" i="80"/>
  <c r="E29" i="80"/>
  <c r="F29" i="80"/>
  <c r="G29" i="80"/>
  <c r="H29" i="80"/>
  <c r="I29" i="80"/>
  <c r="J29" i="80"/>
  <c r="D30" i="80"/>
  <c r="E30" i="80"/>
  <c r="F30" i="80"/>
  <c r="G30" i="80"/>
  <c r="H30" i="80"/>
  <c r="I30" i="80"/>
  <c r="J30" i="80"/>
  <c r="D28" i="80"/>
  <c r="E28" i="80"/>
  <c r="F28" i="80"/>
  <c r="G28" i="80"/>
  <c r="H28" i="80"/>
  <c r="I28" i="80"/>
  <c r="J28" i="80"/>
  <c r="C28" i="80"/>
  <c r="C31" i="80" s="1"/>
  <c r="C24" i="80"/>
  <c r="D24" i="80"/>
  <c r="E24" i="80"/>
  <c r="F24" i="80"/>
  <c r="G24" i="80"/>
  <c r="H24" i="80"/>
  <c r="I24" i="80"/>
  <c r="J24" i="80"/>
  <c r="C25" i="80"/>
  <c r="D25" i="80"/>
  <c r="E25" i="80"/>
  <c r="F25" i="80"/>
  <c r="G25" i="80"/>
  <c r="H25" i="80"/>
  <c r="I25" i="80"/>
  <c r="J25" i="80"/>
  <c r="D23" i="80"/>
  <c r="E23" i="80"/>
  <c r="F23" i="80"/>
  <c r="G23" i="80"/>
  <c r="H23" i="80"/>
  <c r="I23" i="80"/>
  <c r="J23" i="80"/>
  <c r="C23" i="80"/>
  <c r="C21" i="80"/>
  <c r="D21" i="80"/>
  <c r="E21" i="80"/>
  <c r="F21" i="80"/>
  <c r="J21" i="80"/>
  <c r="C22" i="80"/>
  <c r="D22" i="80"/>
  <c r="E22" i="80"/>
  <c r="F22" i="80"/>
  <c r="G22" i="80"/>
  <c r="H22" i="80"/>
  <c r="I22" i="80"/>
  <c r="J22" i="80"/>
  <c r="D20" i="80"/>
  <c r="E20" i="80"/>
  <c r="F20" i="80"/>
  <c r="G20" i="80"/>
  <c r="H20" i="80"/>
  <c r="I20" i="80"/>
  <c r="J20" i="80"/>
  <c r="C20" i="80"/>
  <c r="C26" i="80" s="1"/>
  <c r="C13" i="80"/>
  <c r="D13" i="80"/>
  <c r="E13" i="80"/>
  <c r="F13" i="80"/>
  <c r="G13" i="80"/>
  <c r="H13" i="80"/>
  <c r="I13" i="80"/>
  <c r="J13" i="80"/>
  <c r="C14" i="80"/>
  <c r="D14" i="80"/>
  <c r="E14" i="80"/>
  <c r="F14" i="80"/>
  <c r="G14" i="80"/>
  <c r="H14" i="80"/>
  <c r="I14" i="80"/>
  <c r="J14" i="80"/>
  <c r="C15" i="80"/>
  <c r="D15" i="80"/>
  <c r="E15" i="80"/>
  <c r="F15" i="80"/>
  <c r="G15" i="80"/>
  <c r="H15" i="80"/>
  <c r="I15" i="80"/>
  <c r="J15" i="80"/>
  <c r="C16" i="80"/>
  <c r="D16" i="80"/>
  <c r="E16" i="80"/>
  <c r="F16" i="80"/>
  <c r="G16" i="80"/>
  <c r="H16" i="80"/>
  <c r="I16" i="80"/>
  <c r="J16" i="80"/>
  <c r="C17" i="80"/>
  <c r="D17" i="80"/>
  <c r="E17" i="80"/>
  <c r="F17" i="80"/>
  <c r="G17" i="80"/>
  <c r="H17" i="80"/>
  <c r="I17" i="80"/>
  <c r="J17" i="80"/>
  <c r="C18" i="80"/>
  <c r="D18" i="80"/>
  <c r="E18" i="80"/>
  <c r="F18" i="80"/>
  <c r="G18" i="80"/>
  <c r="H18" i="80"/>
  <c r="I18" i="80"/>
  <c r="J18" i="80"/>
  <c r="C19" i="80" l="1"/>
  <c r="H21" i="81"/>
  <c r="H14" i="81"/>
  <c r="J45" i="83"/>
  <c r="I45" i="83"/>
  <c r="H45" i="83"/>
  <c r="G45" i="83"/>
  <c r="J35" i="83"/>
  <c r="I35" i="83"/>
  <c r="H35" i="83"/>
  <c r="G35" i="83"/>
  <c r="F35" i="83"/>
  <c r="E35" i="83"/>
  <c r="D35" i="83"/>
  <c r="C35" i="83"/>
  <c r="J31" i="83"/>
  <c r="I31" i="83"/>
  <c r="H31" i="83"/>
  <c r="G31" i="83"/>
  <c r="F31" i="83"/>
  <c r="E31" i="83"/>
  <c r="D31" i="83"/>
  <c r="C31" i="83"/>
  <c r="I32" i="83" l="1"/>
  <c r="I38" i="83" s="1"/>
  <c r="E27" i="83"/>
  <c r="E32" i="83" s="1"/>
  <c r="E38" i="83" s="1"/>
  <c r="C27" i="84"/>
  <c r="F27" i="84"/>
  <c r="D27" i="84"/>
  <c r="E27" i="84"/>
  <c r="D27" i="83"/>
  <c r="D32" i="83" s="1"/>
  <c r="D38" i="83" s="1"/>
  <c r="H32" i="83"/>
  <c r="H38" i="83" s="1"/>
  <c r="C27" i="83"/>
  <c r="C32" i="83" s="1"/>
  <c r="C38" i="83" s="1"/>
  <c r="G32" i="83"/>
  <c r="G38" i="83" s="1"/>
  <c r="J32" i="83"/>
  <c r="J38" i="83" s="1"/>
  <c r="F27" i="83"/>
  <c r="F32" i="83" s="1"/>
  <c r="F38" i="83" s="1"/>
  <c r="J35" i="80"/>
  <c r="I35" i="80"/>
  <c r="H35" i="80"/>
  <c r="G35" i="80"/>
  <c r="F35" i="80"/>
  <c r="E35" i="80"/>
  <c r="D35" i="80"/>
  <c r="J31" i="80"/>
  <c r="I31" i="80"/>
  <c r="H31" i="80"/>
  <c r="G31" i="80"/>
  <c r="F31" i="80"/>
  <c r="E31" i="80"/>
  <c r="D31" i="80"/>
  <c r="J26" i="80"/>
  <c r="F26" i="80"/>
  <c r="E26" i="80"/>
  <c r="D26" i="80"/>
  <c r="J19" i="80"/>
  <c r="I19" i="80"/>
  <c r="H19" i="80"/>
  <c r="G19" i="80"/>
  <c r="F19" i="80"/>
  <c r="E19" i="80"/>
  <c r="D19" i="80"/>
  <c r="D27" i="80" l="1"/>
  <c r="D32" i="80" s="1"/>
  <c r="D38" i="80" s="1"/>
  <c r="E27" i="80"/>
  <c r="E32" i="80" s="1"/>
  <c r="E38" i="80" s="1"/>
  <c r="J27" i="80"/>
  <c r="J32" i="80" s="1"/>
  <c r="F27" i="80"/>
  <c r="F32" i="80" s="1"/>
  <c r="F38" i="80" s="1"/>
  <c r="C27" i="80"/>
  <c r="C32" i="80" s="1"/>
  <c r="C38" i="80" s="1"/>
  <c r="J22" i="81" l="1"/>
  <c r="I22" i="81"/>
  <c r="H22" i="81"/>
  <c r="G22" i="81"/>
  <c r="F22" i="81"/>
  <c r="E22" i="81"/>
  <c r="C22" i="81"/>
  <c r="J20" i="81"/>
  <c r="I20" i="81"/>
  <c r="H20" i="81"/>
  <c r="G20" i="81"/>
  <c r="F20" i="81"/>
  <c r="E20" i="81"/>
  <c r="D20" i="81"/>
  <c r="C20" i="81"/>
  <c r="J19" i="81"/>
  <c r="I19" i="81"/>
  <c r="G19" i="81"/>
  <c r="F19" i="81"/>
  <c r="E19" i="81"/>
  <c r="D19" i="81"/>
  <c r="C19" i="81"/>
  <c r="J37" i="80"/>
  <c r="J38" i="80" s="1"/>
  <c r="I37" i="80"/>
  <c r="H37" i="80"/>
  <c r="G37" i="80"/>
  <c r="J37" i="74"/>
  <c r="I37" i="74"/>
  <c r="H37" i="74"/>
  <c r="G37" i="74"/>
  <c r="F37" i="74"/>
  <c r="E37" i="74"/>
  <c r="D37" i="74"/>
  <c r="C37" i="74"/>
  <c r="J33" i="74"/>
  <c r="I33" i="74"/>
  <c r="H33" i="74"/>
  <c r="G33" i="74"/>
  <c r="F33" i="74"/>
  <c r="E33" i="74"/>
  <c r="D33" i="74"/>
  <c r="C33" i="74"/>
  <c r="J28" i="74"/>
  <c r="F28" i="74"/>
  <c r="E28" i="74"/>
  <c r="D28" i="74"/>
  <c r="C28" i="74"/>
  <c r="I21" i="80"/>
  <c r="I26" i="80" s="1"/>
  <c r="I27" i="80" s="1"/>
  <c r="I32" i="80" s="1"/>
  <c r="H21" i="80"/>
  <c r="H26" i="80" s="1"/>
  <c r="H27" i="80" s="1"/>
  <c r="H32" i="80" s="1"/>
  <c r="H38" i="80" s="1"/>
  <c r="J19" i="74"/>
  <c r="I19" i="74"/>
  <c r="H19" i="74"/>
  <c r="G19" i="74"/>
  <c r="F19" i="74"/>
  <c r="E19" i="74"/>
  <c r="D19" i="74"/>
  <c r="C19" i="74"/>
  <c r="F12" i="80"/>
  <c r="E12" i="80"/>
  <c r="D12" i="80"/>
  <c r="C12" i="80"/>
  <c r="F26" i="81" l="1"/>
  <c r="C29" i="74"/>
  <c r="C34" i="74" s="1"/>
  <c r="C40" i="74" s="1"/>
  <c r="D29" i="74"/>
  <c r="D34" i="74" s="1"/>
  <c r="D40" i="74" s="1"/>
  <c r="C26" i="81"/>
  <c r="I38" i="80"/>
  <c r="F29" i="74"/>
  <c r="F34" i="74" s="1"/>
  <c r="F40" i="74" s="1"/>
  <c r="H28" i="74"/>
  <c r="G28" i="74"/>
  <c r="G29" i="74" s="1"/>
  <c r="G34" i="74" s="1"/>
  <c r="G40" i="74" s="1"/>
  <c r="G21" i="80"/>
  <c r="G26" i="80" s="1"/>
  <c r="G27" i="80" s="1"/>
  <c r="G32" i="80" s="1"/>
  <c r="G38" i="80" s="1"/>
  <c r="I28" i="74"/>
  <c r="I29" i="74" s="1"/>
  <c r="I34" i="74" s="1"/>
  <c r="I40" i="74" s="1"/>
  <c r="E26" i="81"/>
  <c r="E29" i="74"/>
  <c r="E34" i="74" s="1"/>
  <c r="E40" i="74" s="1"/>
  <c r="H12" i="81"/>
  <c r="H18" i="81" s="1"/>
  <c r="H29" i="74"/>
  <c r="H34" i="74" s="1"/>
  <c r="H40" i="74" s="1"/>
  <c r="J29" i="74"/>
  <c r="J34" i="74" s="1"/>
  <c r="J40" i="74" s="1"/>
  <c r="J18" i="75"/>
  <c r="J12" i="81"/>
  <c r="J18" i="81" s="1"/>
  <c r="C18" i="75"/>
  <c r="C12" i="81"/>
  <c r="C18" i="81" s="1"/>
  <c r="G18" i="75"/>
  <c r="G12" i="81"/>
  <c r="G18" i="81" s="1"/>
  <c r="F18" i="75"/>
  <c r="F23" i="81" s="1"/>
  <c r="F12" i="81"/>
  <c r="F18" i="81" s="1"/>
  <c r="D18" i="75"/>
  <c r="D12" i="81"/>
  <c r="D18" i="81" s="1"/>
  <c r="E18" i="75"/>
  <c r="E12" i="81"/>
  <c r="E18" i="81" s="1"/>
  <c r="J26" i="81"/>
  <c r="I26" i="81"/>
  <c r="H26" i="81"/>
  <c r="G26" i="81"/>
  <c r="I18" i="75"/>
  <c r="H18" i="75" l="1"/>
  <c r="I12" i="81"/>
  <c r="I18" i="81" s="1"/>
  <c r="D66" i="75"/>
  <c r="I25" i="81"/>
  <c r="I27" i="81" s="1"/>
  <c r="F25" i="81"/>
  <c r="F27" i="81" s="1"/>
  <c r="F66" i="75"/>
  <c r="E66" i="75"/>
  <c r="E25" i="81"/>
  <c r="E27" i="81" s="1"/>
  <c r="D25" i="81"/>
  <c r="D27" i="81" s="1"/>
  <c r="C66" i="75"/>
  <c r="C25" i="81"/>
  <c r="C27" i="81" s="1"/>
  <c r="H25" i="81" l="1"/>
  <c r="G25" i="81"/>
  <c r="J25" i="81"/>
  <c r="G27" i="87"/>
  <c r="F27" i="87"/>
  <c r="E27" i="87"/>
  <c r="D27" i="87"/>
  <c r="C27" i="87"/>
  <c r="G20" i="87"/>
  <c r="G22" i="87" s="1"/>
  <c r="F20" i="87"/>
  <c r="E20" i="87"/>
  <c r="D20" i="87"/>
  <c r="C20" i="87"/>
  <c r="C22" i="87" s="1"/>
  <c r="G11" i="87"/>
  <c r="F11" i="87"/>
  <c r="F22" i="87" s="1"/>
  <c r="E11" i="87"/>
  <c r="D11" i="87"/>
  <c r="C11" i="87"/>
  <c r="E22" i="87" l="1"/>
  <c r="D22" i="87"/>
  <c r="G66" i="75"/>
  <c r="G23" i="81"/>
  <c r="G27" i="81" s="1"/>
  <c r="H66" i="75"/>
  <c r="H23" i="81"/>
  <c r="H27" i="81" s="1"/>
  <c r="J66" i="75"/>
  <c r="J23" i="81"/>
  <c r="J27" i="81" s="1"/>
  <c r="J26" i="71"/>
  <c r="I26" i="71"/>
  <c r="H26" i="71"/>
  <c r="G26" i="71"/>
  <c r="F26" i="71"/>
  <c r="E26" i="71"/>
  <c r="D26" i="71"/>
  <c r="C26" i="71"/>
  <c r="D28" i="67" l="1"/>
  <c r="E28" i="67"/>
  <c r="F28" i="67"/>
  <c r="G28" i="67"/>
  <c r="H28" i="67"/>
  <c r="I28" i="67"/>
  <c r="J28" i="67"/>
  <c r="C28" i="67"/>
  <c r="I12" i="71" l="1"/>
  <c r="J12" i="71"/>
  <c r="J12" i="80" s="1"/>
  <c r="H12" i="71"/>
  <c r="G12" i="71"/>
  <c r="F35" i="71"/>
  <c r="D19" i="71"/>
  <c r="E19" i="71"/>
  <c r="F19" i="71"/>
  <c r="C19" i="71"/>
  <c r="J19" i="71" l="1"/>
  <c r="I19" i="71"/>
  <c r="I12" i="80"/>
  <c r="G19" i="71"/>
  <c r="G12" i="80"/>
  <c r="H19" i="71"/>
  <c r="H12" i="80"/>
  <c r="E28" i="48"/>
  <c r="E19" i="48" l="1"/>
  <c r="E35" i="71"/>
  <c r="E31" i="71"/>
  <c r="E27" i="71"/>
  <c r="E32" i="71" l="1"/>
  <c r="E38" i="71" s="1"/>
  <c r="D28" i="48"/>
  <c r="C28" i="48"/>
  <c r="D19" i="48"/>
  <c r="C35" i="71"/>
  <c r="C31" i="71"/>
  <c r="C27" i="71"/>
  <c r="C32" i="71" l="1"/>
  <c r="C38" i="71" s="1"/>
  <c r="I31" i="71"/>
  <c r="F27" i="71"/>
  <c r="G27" i="71"/>
  <c r="H27" i="71"/>
  <c r="I27" i="71"/>
  <c r="J27" i="71"/>
  <c r="D27" i="71"/>
  <c r="G35" i="71" l="1"/>
  <c r="H35" i="71"/>
  <c r="I35" i="71"/>
  <c r="J35" i="71"/>
  <c r="D35" i="71"/>
  <c r="F19" i="48"/>
  <c r="G19" i="48"/>
  <c r="H19" i="48"/>
  <c r="I19" i="48"/>
  <c r="J19" i="48"/>
  <c r="C19" i="48"/>
  <c r="F28" i="48"/>
  <c r="G28" i="48"/>
  <c r="H28" i="48"/>
  <c r="I28" i="48"/>
  <c r="J28" i="48"/>
  <c r="G31" i="71" l="1"/>
  <c r="G32" i="71" s="1"/>
  <c r="G38" i="71" s="1"/>
  <c r="F31" i="71" l="1"/>
  <c r="D31" i="71"/>
  <c r="J31" i="71"/>
  <c r="H31" i="71"/>
  <c r="H32" i="71" l="1"/>
  <c r="H38" i="71" s="1"/>
  <c r="J32" i="71"/>
  <c r="J38" i="71" s="1"/>
  <c r="F32" i="71"/>
  <c r="F38" i="71" s="1"/>
  <c r="D32" i="71"/>
  <c r="D38" i="71" s="1"/>
  <c r="I32" i="71"/>
  <c r="I38" i="71" s="1"/>
</calcChain>
</file>

<file path=xl/sharedStrings.xml><?xml version="1.0" encoding="utf-8"?>
<sst xmlns="http://schemas.openxmlformats.org/spreadsheetml/2006/main" count="984" uniqueCount="387">
  <si>
    <t>Betriebsergebnis</t>
  </si>
  <si>
    <t>Zinsaufwand</t>
  </si>
  <si>
    <t>Zinserträge</t>
  </si>
  <si>
    <t>T€</t>
  </si>
  <si>
    <t>Beteiligungsergebnis</t>
  </si>
  <si>
    <t>Finanzergebnis</t>
  </si>
  <si>
    <t>Planjahr 1</t>
  </si>
  <si>
    <t>Planjahr 2</t>
  </si>
  <si>
    <t>Planjahr 3</t>
  </si>
  <si>
    <t>Umsatzerlöse, davon</t>
  </si>
  <si>
    <t>Inhaltsübersicht</t>
  </si>
  <si>
    <t>bezogene Leistungen</t>
  </si>
  <si>
    <t>1. Erfolgsplan</t>
  </si>
  <si>
    <t>2. Vermögensplan</t>
  </si>
  <si>
    <t>Planungszeitraum:</t>
  </si>
  <si>
    <t>Bestandsveränderung</t>
  </si>
  <si>
    <t>sonstiger betrieblicher Aufwand</t>
  </si>
  <si>
    <t>Summe Aufwand</t>
  </si>
  <si>
    <t>Ergeb. d. gewöhnl. Geschäftstätigkeit</t>
  </si>
  <si>
    <t>Ergebnis nach Steuern</t>
  </si>
  <si>
    <t>Prognose</t>
  </si>
  <si>
    <t>Planungssgrößen</t>
  </si>
  <si>
    <t>Bezeichnung</t>
  </si>
  <si>
    <t>zuständiges Fachressort:</t>
  </si>
  <si>
    <t>lfd. Nr.</t>
  </si>
  <si>
    <t>Projekte</t>
  </si>
  <si>
    <t>in %</t>
  </si>
  <si>
    <t>Immaterielle Wirtschaftsgüter</t>
  </si>
  <si>
    <t>...</t>
  </si>
  <si>
    <t>Summe immaterielle Wirtschaftsgüter</t>
  </si>
  <si>
    <t>Unbebaute und bebaute Grundstücke</t>
  </si>
  <si>
    <t>Summe unbebaute und bebaute Grundstücke</t>
  </si>
  <si>
    <t>Maschinen und technische Anlagen</t>
  </si>
  <si>
    <t>Summe Maschinen und technische Anlagen</t>
  </si>
  <si>
    <t>Andere Anlagen, Betriebs- und Geschäftsausstattung</t>
  </si>
  <si>
    <t>Summe Betriebs- und Geschäftsausstattung</t>
  </si>
  <si>
    <t>Finanzanlagen / Beteiligungen</t>
  </si>
  <si>
    <t>Summe Finanzanlagen / Beteiligungen</t>
  </si>
  <si>
    <t>Summe Investitionen</t>
  </si>
  <si>
    <t>4.1.</t>
  </si>
  <si>
    <t>…</t>
  </si>
  <si>
    <t>in T€</t>
  </si>
  <si>
    <t>Gesamtleistung</t>
  </si>
  <si>
    <t>Abschreibungen</t>
  </si>
  <si>
    <t>a.o. Ergebnis</t>
  </si>
  <si>
    <r>
      <t xml:space="preserve">Planjahr 2 </t>
    </r>
    <r>
      <rPr>
        <vertAlign val="superscript"/>
        <sz val="8"/>
        <rFont val="TondoKB"/>
      </rPr>
      <t>1</t>
    </r>
  </si>
  <si>
    <r>
      <t xml:space="preserve">Planjahr 1 </t>
    </r>
    <r>
      <rPr>
        <vertAlign val="superscript"/>
        <sz val="8"/>
        <rFont val="TondoKB"/>
      </rPr>
      <t>1</t>
    </r>
    <r>
      <rPr>
        <sz val="10"/>
        <rFont val="TondoKB"/>
      </rPr>
      <t xml:space="preserve"> </t>
    </r>
  </si>
  <si>
    <r>
      <t xml:space="preserve">Planjahr 3 </t>
    </r>
    <r>
      <rPr>
        <vertAlign val="superscript"/>
        <sz val="8"/>
        <rFont val="Arial"/>
        <family val="2"/>
      </rPr>
      <t>1</t>
    </r>
  </si>
  <si>
    <t>Der Planungszeitraum orientiert sich an den Investitionsvorhaben.</t>
  </si>
  <si>
    <t>Planjahr 4</t>
  </si>
  <si>
    <r>
      <t xml:space="preserve">Planjahr 4 </t>
    </r>
    <r>
      <rPr>
        <vertAlign val="superscript"/>
        <sz val="8"/>
        <rFont val="TondoKB"/>
      </rPr>
      <t>1</t>
    </r>
  </si>
  <si>
    <t>Finanzplan</t>
  </si>
  <si>
    <t>Wirtschaftsplan</t>
  </si>
  <si>
    <t>Jahresüberschuss / Jahresfehlbetrag</t>
  </si>
  <si>
    <t>Restbuchwerte Anlangenabgänge</t>
  </si>
  <si>
    <t>Saldo sonst. nicht liquiditätsw. Aufwendungen / Erträge</t>
  </si>
  <si>
    <t>Entnahme von Eigenmitteln</t>
  </si>
  <si>
    <t>Erhaltene Drittmittel</t>
  </si>
  <si>
    <t>Zuführungen aus dem Haushalt</t>
  </si>
  <si>
    <t>Summe Mittelherkunft</t>
  </si>
  <si>
    <t>Summe Mittelbedarf</t>
  </si>
  <si>
    <t>Investitionen</t>
  </si>
  <si>
    <t>Mittelverwendung Umlaufvermögen</t>
  </si>
  <si>
    <t>Zuführungen von Rücklagen</t>
  </si>
  <si>
    <t>Kredittilgung</t>
  </si>
  <si>
    <t>Abführung an den Haushalt</t>
  </si>
  <si>
    <t>Sonst. Sondervermögen:</t>
  </si>
  <si>
    <t>Kreditaufnahme</t>
  </si>
  <si>
    <r>
      <t>Summe übrige Investitionen unter 250 T€</t>
    </r>
    <r>
      <rPr>
        <b/>
        <sz val="10"/>
        <rFont val="TondoKB"/>
      </rPr>
      <t xml:space="preserve">  </t>
    </r>
  </si>
  <si>
    <t>a.o. Erträge</t>
  </si>
  <si>
    <t>a. o. Aufwand</t>
  </si>
  <si>
    <t xml:space="preserve">Steuern vom Eink. und Ertrag </t>
  </si>
  <si>
    <t>sonstige Steuern</t>
  </si>
  <si>
    <t>3. Investitionsplan</t>
  </si>
  <si>
    <t>6a</t>
  </si>
  <si>
    <t>4. Differenzierung der Geschäftsbesorgungsentgelte für die sonstigen Sondervermögen</t>
  </si>
  <si>
    <t>Entgeltzahlungen aus dem Sondervermögen</t>
  </si>
  <si>
    <t>Geschäftsbesorger / Zahlungsempfänger</t>
  </si>
  <si>
    <t>lfd. Vertrag</t>
  </si>
  <si>
    <t>Vertragsinhalt</t>
  </si>
  <si>
    <t>Entgelt</t>
  </si>
  <si>
    <t>sonstig. Sondervermögen:</t>
  </si>
  <si>
    <t>4. Differenzierung der Geschäftsbesorgungsentgelte</t>
  </si>
  <si>
    <t>sonstige Erträge</t>
  </si>
  <si>
    <t>Sondervermögen / Zahlungspflichtiger / 
HH-Stelle</t>
  </si>
  <si>
    <t>Planung</t>
  </si>
  <si>
    <t>Ist</t>
  </si>
  <si>
    <t>Der Senator für Wirtschaft, Arbeit und Häfen</t>
  </si>
  <si>
    <t>(Ansprechpartnerin Frau Pasterkamp)</t>
  </si>
  <si>
    <t>- Verkauf von Grundstücken</t>
  </si>
  <si>
    <t>- Vermietung und Verpachtung</t>
  </si>
  <si>
    <t>- Erbbau</t>
  </si>
  <si>
    <t>- Sonstiges</t>
  </si>
  <si>
    <t>BIS GmbH, Bremerhaven</t>
  </si>
  <si>
    <t>Roh-, Hilfs- und Betriebsstoffe / bezogene Waren</t>
  </si>
  <si>
    <t>darunter Geschäftsbesorgungsentgelte</t>
  </si>
  <si>
    <t>8a</t>
  </si>
  <si>
    <t>alle Beträge in T€</t>
  </si>
  <si>
    <t>Haushaltsstelle</t>
  </si>
  <si>
    <t>Zweckbestimmung / Zahlungsgrund</t>
  </si>
  <si>
    <t>1. Zuführungen aus dem HH¹ bzw. Forderungen an den Haushalt²</t>
  </si>
  <si>
    <t>Aus den folgenden Haushaltsstellen wurden/werden die Zuführungen geleistet:</t>
  </si>
  <si>
    <t>Zwischensumme:</t>
  </si>
  <si>
    <t>2. Sonstige Zuführungen</t>
  </si>
  <si>
    <t>z.B. BKF (mit HH-Stelle)</t>
  </si>
  <si>
    <t xml:space="preserve">GA-Förderung </t>
  </si>
  <si>
    <t>EFRE</t>
  </si>
  <si>
    <t>Summe Zuführungen:</t>
  </si>
  <si>
    <t>3. Zahlungen an den Haushalt</t>
  </si>
  <si>
    <t>Summe Abführungen:</t>
  </si>
  <si>
    <t>Hinweis: Die Zahlungen sind synchron im SV und im Kernhaushalt abzubilden.</t>
  </si>
  <si>
    <t>Senator für Wirtschaft, Arbeit und Häfen</t>
  </si>
  <si>
    <t>1a</t>
  </si>
  <si>
    <t xml:space="preserve"> - Verkauf von Grundstücken</t>
  </si>
  <si>
    <t>1b</t>
  </si>
  <si>
    <t xml:space="preserve"> - Vermietung und Verpachtung</t>
  </si>
  <si>
    <t>1c</t>
  </si>
  <si>
    <t xml:space="preserve"> - Erbbau</t>
  </si>
  <si>
    <t>1d</t>
  </si>
  <si>
    <t xml:space="preserve"> - Sonstiges</t>
  </si>
  <si>
    <t>6b</t>
  </si>
  <si>
    <t>darunter Ausbaggerung Vegesacker Hafen</t>
  </si>
  <si>
    <t>6c</t>
  </si>
  <si>
    <t>darunter HWS-Maßnahmen (WAP)</t>
  </si>
  <si>
    <t>a. o. Erträge</t>
  </si>
  <si>
    <t>Abführung an das TSVV</t>
  </si>
  <si>
    <t>Restbuchwerte Anlagenabgänge</t>
  </si>
  <si>
    <t>14.1 für beschlossene Maßnahmen</t>
  </si>
  <si>
    <t>14.2 für geplante Maßnahmen</t>
  </si>
  <si>
    <t>2.1.1 bewilligte Maßnahmen</t>
  </si>
  <si>
    <t>Büropark Oberneuland</t>
  </si>
  <si>
    <t>BWK / Vulkan West</t>
  </si>
  <si>
    <t>Bayernstraße</t>
  </si>
  <si>
    <t>sonstiger Grunderwerb</t>
  </si>
  <si>
    <t>2.1.2 geplante Maßnahmen</t>
  </si>
  <si>
    <t>2.2 Gebäudesanierung</t>
  </si>
  <si>
    <t>2.2.1 bewilligte Maßnahmen</t>
  </si>
  <si>
    <t>Sanierung BWK-Gebäude</t>
  </si>
  <si>
    <t>Gebäude 43/44 - WAP</t>
  </si>
  <si>
    <t>Gebäude 50 - WAP</t>
  </si>
  <si>
    <t>Gebäude 56 - WAP</t>
  </si>
  <si>
    <t>Gebäude 132</t>
  </si>
  <si>
    <t>Gebäude 221/230/240 - WAP</t>
  </si>
  <si>
    <t>Gebäude 400 - SVG</t>
  </si>
  <si>
    <t>Gebäude 411</t>
  </si>
  <si>
    <t>2.2.2 geplante Maßnahmen</t>
  </si>
  <si>
    <t>Sanierung Bahnhof Vegesack - SVG</t>
  </si>
  <si>
    <t>Neuprogrammierung GMP/PMS</t>
  </si>
  <si>
    <t>Airport-Stadt</t>
  </si>
  <si>
    <t>GVZ Bremen</t>
  </si>
  <si>
    <t>Technologiepark Universität</t>
  </si>
  <si>
    <t>Campuspark - SVG</t>
  </si>
  <si>
    <t>Gewerbepark Hansalinie</t>
  </si>
  <si>
    <t>Ausgleichsmaßn. Mahndorf - SVG</t>
  </si>
  <si>
    <t>Steindamm - SVG</t>
  </si>
  <si>
    <t>Bremer Vulkan</t>
  </si>
  <si>
    <t>Huckelriede - SVG</t>
  </si>
  <si>
    <t>Horn-Lehe-West - SVG</t>
  </si>
  <si>
    <t>Bremer Industriepark</t>
  </si>
  <si>
    <t>Am Bodden - SV Infra</t>
  </si>
  <si>
    <t>Hemelinger Str., Abbruch Tankstelle - SVG</t>
  </si>
  <si>
    <t>0715/891 50-6</t>
  </si>
  <si>
    <t>0715/891 42-5</t>
  </si>
  <si>
    <t>0715/893 20-7</t>
  </si>
  <si>
    <t>Umnutzung des Vulkan-Geländes</t>
  </si>
  <si>
    <t>GVZ</t>
  </si>
  <si>
    <t>EFRE (Hst. 3708/891 35-8)</t>
  </si>
  <si>
    <t>BWK</t>
  </si>
  <si>
    <t>EFRE (Hst. 3708/891 20-6)</t>
  </si>
  <si>
    <t>EFRE (Hst. 0715/891 42-5)</t>
  </si>
  <si>
    <t>Sonstige Sondervermögen Gewerbeflächen (Stadt)</t>
  </si>
  <si>
    <t>Sondervermögen Gewerbeflächen (Stadt)</t>
  </si>
  <si>
    <t>3. Differenzierung der Geschäftsbesorgungsentgelte</t>
  </si>
  <si>
    <t>5. Zusammenstellung der Einzelansätze über Zahlungen und Forderungen an den Haushalt</t>
  </si>
  <si>
    <t>(Ansprechpartner Herr Wilken)</t>
  </si>
  <si>
    <t>(Ansprechpartner Herr Zech)</t>
  </si>
  <si>
    <t>davon Geschäftsbesorgungsentgelte</t>
  </si>
  <si>
    <t>Glocke Aufw.</t>
  </si>
  <si>
    <t xml:space="preserve"> - Leutsch GuV (05.01.2016 bzw. 17.11.15)</t>
  </si>
  <si>
    <t xml:space="preserve"> - aktuelle Inv. Planung gemäß Senatsbeschluss </t>
  </si>
  <si>
    <t xml:space="preserve"> - Differenz</t>
  </si>
  <si>
    <t>Hinweis</t>
  </si>
  <si>
    <t xml:space="preserve"> - aktuelle Inv. Planung gemäß Wendt v. 05.01.16</t>
  </si>
  <si>
    <t>Teilvermögen Veranstaltungsflächen</t>
  </si>
  <si>
    <t>WFB Wirtschaftsförderung Bremen GmbH</t>
  </si>
  <si>
    <t>ja</t>
  </si>
  <si>
    <t>Geschäftsbesorgung</t>
  </si>
  <si>
    <t>3754/634 10-2</t>
  </si>
  <si>
    <t xml:space="preserve">Zuführung an das SV Gewerbefl. (Veranstaltungsfl.) - Investiv </t>
  </si>
  <si>
    <t>3754/891 20-2</t>
  </si>
  <si>
    <t>Zuschüsse für attraktivitätssteigernde Maßnahmen</t>
  </si>
  <si>
    <t>z.B. GA-Förderung (mit HH-Stelle)</t>
  </si>
  <si>
    <t>z.B. EFRE (mit HH-Stelle)</t>
  </si>
  <si>
    <t>Zuführungen innerhalb der Teilsondervermögen</t>
  </si>
  <si>
    <t xml:space="preserve">Untergliederungen gegenseitig deckungsfähig. </t>
  </si>
  <si>
    <t>3. Differenzierung der Geschäftsbesorgungsentgelte für die Sonstigen Sondervermögen</t>
  </si>
  <si>
    <t>Gewinn- und Verlustrechnung</t>
  </si>
  <si>
    <t>Zusammenstellung der Einzelansätze über Zahlungen und Forderungen an den Haushalt</t>
  </si>
  <si>
    <t>Genehmigung durch Beschluss des Sonder-vermögensaus-schusses vom (TT.MM.JJ) *)</t>
  </si>
  <si>
    <t>Anteil Drittmittel **)</t>
  </si>
  <si>
    <t>6./19.1.15 (APV)</t>
  </si>
  <si>
    <t>29.08.2014 (APV)</t>
  </si>
  <si>
    <t>08.02.2013 (APV)</t>
  </si>
  <si>
    <t>21.09.2011 (APV)</t>
  </si>
  <si>
    <t>06.11.2013 (APV)</t>
  </si>
  <si>
    <t>*)</t>
  </si>
  <si>
    <t>Maßgebliche Beschlussvorlage</t>
  </si>
  <si>
    <t>**)</t>
  </si>
  <si>
    <t>Der Drittmittelanteil bezieht sich ausschließlich auf den dargestellten Zeitraum und schließt bremische Komplementärmittel mit ein</t>
  </si>
  <si>
    <t>Genehmigung durch Beschluss des Sondervermögens-ausschusses vom (TT.MM.JJ)</t>
  </si>
  <si>
    <t>Anteil Drittmittel</t>
  </si>
  <si>
    <t>Zuführungen von Rücklagen   1)</t>
  </si>
  <si>
    <t>2)</t>
  </si>
  <si>
    <t>Teilsondervermögen Gewerbeflächen in Bremerhaven</t>
  </si>
  <si>
    <t>v. 24.01.2008</t>
  </si>
  <si>
    <t>Teilsondervermögen Veranstaltungsflächen</t>
  </si>
  <si>
    <t>Jahr 2018 bis 2021</t>
  </si>
  <si>
    <t>Wirtschaftsplan 2018 / 2019 für das</t>
  </si>
  <si>
    <t>Wirtschaftsplan 2018 / 2019  für das</t>
  </si>
  <si>
    <t>2015
(Ist)
T€</t>
  </si>
  <si>
    <t>2016
(Ist)
T€</t>
  </si>
  <si>
    <t>2017
(Prognose)
T€</t>
  </si>
  <si>
    <t>2017
(Plan)
T€</t>
  </si>
  <si>
    <t>2018
 (Plan)
T€</t>
  </si>
  <si>
    <t>2019 
(Plan)
T€</t>
  </si>
  <si>
    <t>2015
(Ist)</t>
  </si>
  <si>
    <t>2016
(Ist)</t>
  </si>
  <si>
    <t>2017
(Prognose)</t>
  </si>
  <si>
    <t>2018
 (Plan)</t>
  </si>
  <si>
    <t>2019
(Plan)</t>
  </si>
  <si>
    <t>14.1.1 davon GRW</t>
  </si>
  <si>
    <t>14.1.1.1 GVZ</t>
  </si>
  <si>
    <t>14.1.1.2 GHB II BS 2 und 3</t>
  </si>
  <si>
    <t>14.1.1.3 BIP</t>
  </si>
  <si>
    <t>14.1.1.4 Sanierung Richard-Dunkel-Straße</t>
  </si>
  <si>
    <t>14.1.2 davon EFRE</t>
  </si>
  <si>
    <t>14.1.2.1 TPU</t>
  </si>
  <si>
    <t>14.1.2.2 BWK / Vulkan-West</t>
  </si>
  <si>
    <t>14.1.2.3 Lesum-Park</t>
  </si>
  <si>
    <t>14.2.1 davon GRW</t>
  </si>
  <si>
    <t>14.2.1.1 BIP (5. BA u. Optionsfläche)</t>
  </si>
  <si>
    <t>14.2.1.2 GVZ (Ausbau Senator-Apelt-Straße)</t>
  </si>
  <si>
    <t>15.1 für bewilligte Maßnahmen</t>
  </si>
  <si>
    <t>15.1.1 Airport-Stadt</t>
  </si>
  <si>
    <t>15.1.2 GVZ</t>
  </si>
  <si>
    <t>15.1.3 TPU</t>
  </si>
  <si>
    <t>15.1.4 GHB II BS 2 und 3</t>
  </si>
  <si>
    <t>15.1.5 BWK / Vulkan-West</t>
  </si>
  <si>
    <t>15.1.6 Bremer Vulkan</t>
  </si>
  <si>
    <t>15.1.7 Bremer Industriepark</t>
  </si>
  <si>
    <t>15.1.8 Plantage</t>
  </si>
  <si>
    <t>15.1.9 Sanierung BWK-Gebäude</t>
  </si>
  <si>
    <t>15.1.10 Grauer Esel, Sanierung Wärmeversorgung</t>
  </si>
  <si>
    <t>15.2 für geplante Maßnahmen</t>
  </si>
  <si>
    <t>15.2.1. BIP (5. BA u. Optionsfläche)</t>
  </si>
  <si>
    <t>2.1 Grunderwerb</t>
  </si>
  <si>
    <t>Gebäude 118 - WAP</t>
  </si>
  <si>
    <t>WAP</t>
  </si>
  <si>
    <t>SVG</t>
  </si>
  <si>
    <t>Havenhaus - SVG</t>
  </si>
  <si>
    <t>Gebäude 43/44 - SVG</t>
  </si>
  <si>
    <t>Gebäude 56/91 (Planung) - WAP</t>
  </si>
  <si>
    <t>Gebäude 230/240 - SVG</t>
  </si>
  <si>
    <t>5.1. bewilligte Maßnahmen</t>
  </si>
  <si>
    <t>BKF/BKF-Ersatz</t>
  </si>
  <si>
    <t>GRW</t>
  </si>
  <si>
    <t>BKF/BKF-Ersatz (WAP)</t>
  </si>
  <si>
    <t>GHB II BS 2</t>
  </si>
  <si>
    <t>27.11.2013,</t>
  </si>
  <si>
    <t>GHB II BS 3</t>
  </si>
  <si>
    <t>Büropark Oberneuland Achterdiek - SVG</t>
  </si>
  <si>
    <t>Lesum Park, äußere Erschließung</t>
  </si>
  <si>
    <t>SV Infra</t>
  </si>
  <si>
    <t>Abbruch Steindamm 29 - SVG</t>
  </si>
  <si>
    <t>Sanierung Richard-Dunkel-Straße</t>
  </si>
  <si>
    <t>5.2 geplante Maßnahmen</t>
  </si>
  <si>
    <t xml:space="preserve"> - GRW</t>
  </si>
  <si>
    <t xml:space="preserve"> - WAP</t>
  </si>
  <si>
    <t>BPlan 2153, 2. BA - SVG</t>
  </si>
  <si>
    <t>Ausbau Senator-Apelt-Straße</t>
  </si>
  <si>
    <t>Ausbau Knoten Europaallee (Planung) - WAP</t>
  </si>
  <si>
    <t>5. BA - Sandaufhöhung, Straßen- u. Gewässerbau</t>
  </si>
  <si>
    <t xml:space="preserve"> - SVG</t>
  </si>
  <si>
    <t>Optionsfläche (Planung)</t>
  </si>
  <si>
    <t>BWK, Fortführung Erschließung - SVG</t>
  </si>
  <si>
    <t>Stadtquartier Rennbahn Bremen (SRB), Planung - WAP</t>
  </si>
  <si>
    <t>Teilsondervermögen Gewerbeflächen in Bremen</t>
  </si>
  <si>
    <t>Erschließungsmaßnahmen im Technologiepark (südl. Achterstraße)</t>
  </si>
  <si>
    <t xml:space="preserve">GHB </t>
  </si>
  <si>
    <t>BIP</t>
  </si>
  <si>
    <t>TPU</t>
  </si>
  <si>
    <t>Lesum-Park</t>
  </si>
  <si>
    <t>2017
 (Plan)</t>
  </si>
  <si>
    <t>2.1 Laufende Re-/Investitionen unter 100 TEUR</t>
  </si>
  <si>
    <t>3.1 Photovoltaikanlage Halle 7</t>
  </si>
  <si>
    <t>3.2 Änderung Abluftkonzept wg. Kongressräumen (Halle 4.1)</t>
  </si>
  <si>
    <t>3.3 Kälteanbindung und Umbau Lüftungsanlagen (Halle 1)</t>
  </si>
  <si>
    <t>3.4 Austausch Lüftermotoren und Steuerung (Messehallen)</t>
  </si>
  <si>
    <t>3.5 Herstellung Kälteverbund / Erneuerung Kältemaschine</t>
  </si>
  <si>
    <t>3.6 Schaffung zus. Kühlmöglichkeiten Gastronomie</t>
  </si>
  <si>
    <t>3.7 Erneuerung Zutrittskontrollserver und -anlage (alle Hallen)</t>
  </si>
  <si>
    <t>3.8 Erneuerung Hubzuganlage Halle 1</t>
  </si>
  <si>
    <t>3.9 Laufende Re-/Investitionen unter 50 TEUR (alle Hallen)</t>
  </si>
  <si>
    <t>Infozeile: Zuzüglich 3.10 Diverse Investitionen Glocke (Verbuchung als Aufwand über GuV)</t>
  </si>
  <si>
    <t>4.1 Herstellung Veranstaltungsbeleuchtung Messehallen 4-6</t>
  </si>
  <si>
    <t>4.2 Erneuerung Kongress- und Veranstaltungsbestuhlung</t>
  </si>
  <si>
    <t>4.3 Teleskop-Tribünenanlage Halle 1</t>
  </si>
  <si>
    <t>4.4 Herstellung verfahrbares Raumabtrennsystem (Hallen 4.1 und 5)</t>
  </si>
  <si>
    <t>4.5 Neuer Videowürfel Halle 1</t>
  </si>
  <si>
    <t>4.6 Raumakustische Maßnahmen, Neue Beschallungsanlagen Halle 7 (IST 2015 = Halle 1)</t>
  </si>
  <si>
    <t>4.7 Austausch Beleuchtung Stadthallen 2 und 3</t>
  </si>
  <si>
    <t>4.8 Änderung und Erweiterung der Sportbeleuchtung Halle 1</t>
  </si>
  <si>
    <t>4.9 Austausch VA-/Sportbeleuchtung gegen LED (Halle 7)</t>
  </si>
  <si>
    <t>4.10 Ersatzinvestitionen CCB</t>
  </si>
  <si>
    <t xml:space="preserve">4.11 Laufende Re-/Investitionen unter 50 TEUR (alle Hallen) </t>
  </si>
  <si>
    <t>Infozeile: Zuzüglich 4.9 Diverse Investitionen Glocke (Verbuchung als Aufwand über GuV)</t>
  </si>
  <si>
    <t>Infozeile: Zuzüglich diverse Investitionen Glocke (Verbuchung als Aufwand über GuV)</t>
  </si>
  <si>
    <t>Bei den Investitionen 2018/2019 handelt es sich um neue Maßnahmen.</t>
  </si>
  <si>
    <t>¹    betrifft die Jahre 2015 und 2016.</t>
  </si>
  <si>
    <t>siehe Vertragsinhalt, Zahlung nach WP</t>
  </si>
  <si>
    <t>2020
 (Plan)
T€</t>
  </si>
  <si>
    <t>2021
(Plan)
T€</t>
  </si>
  <si>
    <t>2020
 (Plan)</t>
  </si>
  <si>
    <t>2021
(Plan)</t>
  </si>
  <si>
    <t>Planungsmittel pauschal (Steindamm, BWK, Nußhorn, etc.) - SVG</t>
  </si>
  <si>
    <r>
      <rPr>
        <u/>
        <sz val="11"/>
        <rFont val="Frutiger 55 Roman"/>
      </rPr>
      <t>Deckungsfähigkeiten</t>
    </r>
    <r>
      <rPr>
        <sz val="11"/>
        <rFont val="Frutiger 55 Roman"/>
      </rPr>
      <t>: Die Positionen 1 und 2 des Vermögensplans sind mit ihren im maßnahmebezogenen Investitionsplan dargestellten Untergliederungen gegenseitig deckungsfähig.</t>
    </r>
  </si>
  <si>
    <t>Geschäftsbesorgung für Grund- stücksverkehr, Immobilienver- waltung, Marketing, Controlling, Rechnungswesen, Recht u.a.</t>
  </si>
  <si>
    <t>vom 20.12.2007</t>
  </si>
  <si>
    <r>
      <t xml:space="preserve">GRW-Förderung Bund/Land </t>
    </r>
    <r>
      <rPr>
        <vertAlign val="superscript"/>
        <sz val="10"/>
        <color theme="1"/>
        <rFont val="TondoKB"/>
      </rPr>
      <t>3</t>
    </r>
  </si>
  <si>
    <r>
      <rPr>
        <vertAlign val="superscript"/>
        <sz val="10"/>
        <color theme="1"/>
        <rFont val="TondoKB"/>
      </rPr>
      <t>3</t>
    </r>
    <r>
      <rPr>
        <sz val="10"/>
        <color theme="1"/>
        <rFont val="TondoKB"/>
      </rPr>
      <t xml:space="preserve">    Die GRW-Förderungen werden im Rahmen der Beleihung über die Bremer Aufbau-Bank abgewickelt, weswegen keine Zuordnung zum Haushalt erfolgt.</t>
    </r>
  </si>
  <si>
    <t>²    betrifft die Jahre 2017 bis 2021.</t>
  </si>
  <si>
    <t>Entgelt (Ist-Kosten) auf der Basis im Jahr 2015 preisge-prüfter Stundensätze der WFB mit einer jährlichen Fortschreibung von +1%. 
Der auf das Teilvermögen Stadt entfallende Anteil be-trägt gem. Vertrag 97,5 % des errechneten Gesamt- entgeltes</t>
  </si>
  <si>
    <t>Sonstige Sondervermögen Gewerbeflächen (Stadt)
Teilvermögen Gewerbeflächen in Bremen</t>
  </si>
  <si>
    <t>Sondervermögen Gewerbeflächen (Stadt)
Teilvermögen Gewerbeflächen in Bremen</t>
  </si>
  <si>
    <t>Sondervermögen Gewerbeflächen (Stadt) 
Teilvermögen Gewerbeflächen in Bremen</t>
  </si>
  <si>
    <t>Sonstiges Sondervermögen Gewerbeflächen (Stadt) - Teilvermögen Gewerbeflächen in Bremen Stadt</t>
  </si>
  <si>
    <r>
      <rPr>
        <u/>
        <sz val="10"/>
        <rFont val="Arial"/>
        <family val="2"/>
      </rPr>
      <t>Deckungsfähigkeiten</t>
    </r>
    <r>
      <rPr>
        <sz val="10"/>
        <rFont val="Arial"/>
        <family val="2"/>
      </rPr>
      <t>: Die Positionen 1 und 2 des Vermögensplans sind mit ihren im maßnahmebezogenen Investitionsplan dargestellten Untergliederungen gegenseitig deckungsfähig.</t>
    </r>
  </si>
  <si>
    <t>BPlan 2153, 2. BA - WAP</t>
  </si>
  <si>
    <t>GHB Erschließung 3. BS - WAP</t>
  </si>
  <si>
    <t>Technologiepark, Wegweisungskonzept - WAP</t>
  </si>
  <si>
    <t>Grunderwerb für neue Erschließungsmaßnahmen - WAP</t>
  </si>
  <si>
    <t>Planungsmittel für neue Gewerbestandorte - WAP</t>
  </si>
  <si>
    <t>Steindamm 2. BA</t>
  </si>
  <si>
    <t>15.3 Liquiditätsrückführung</t>
  </si>
  <si>
    <t>15.2.2. GVZ (BPlan 2153 2. BA, Ausbau Sen.-Apelt-Str.)</t>
  </si>
  <si>
    <t>Grunderwerb - WAP</t>
  </si>
  <si>
    <t>Erschließung - WAP</t>
  </si>
  <si>
    <t>Güterbahnhof, 2. Anbindung (Planung) - WAP</t>
  </si>
  <si>
    <t xml:space="preserve">1) Im Rahmen der HH-Aufstellung 2018/2019 konnten dem TSVV für den Finanzplan 2021 noch keine investiven Mittel bereitgestellt werden.  Der aktuelle Mittelbedarf für 2021 in Höhe von 1.500 T€ ist im Rahmen der HH-Aufstellung 2020/2021 zur Verfügung zu stellen.  </t>
  </si>
  <si>
    <r>
      <rPr>
        <u/>
        <sz val="10"/>
        <rFont val="Arial"/>
        <family val="2"/>
      </rPr>
      <t>Deckungsfähigkeiten</t>
    </r>
    <r>
      <rPr>
        <sz val="10"/>
        <rFont val="Arial"/>
        <family val="2"/>
      </rPr>
      <t>: Die Positionen 1 und 2 des Vermögensplans sind mit ihren im maßnahmenbezogenen Investitionsplan dargestellten</t>
    </r>
  </si>
  <si>
    <t>Teilvermögen Gewerbeflächen in Bremerhaven (Carl-Schurz-Gelände (CSG))</t>
  </si>
  <si>
    <t>Sondervermögen Gewerbeflächen (Stadt); Teilvermögen Gewerbeflächen in Bremerhaven (Carl-Schurz-Gelände (CSG))</t>
  </si>
  <si>
    <t>Sondervermögen Gewerbeflächen (Stadt)
Teilvermögen Gewerbeflächen in Bremerhaven (Carl-Schurz-Gelände (CSG))</t>
  </si>
  <si>
    <t>Sonstiges Sondervermögen Gewerbeflächen (Stadt) - Teilvermögen Gewerbeflächen in Bremerhaven (CSG)</t>
  </si>
  <si>
    <t>Teilvermögen Gewerbeflächen in Bremen</t>
  </si>
  <si>
    <t>Teilvermögen Gewerbeflächen in Bremerhaven</t>
  </si>
  <si>
    <t>An das Sondervermögen Gewerbeflächen für Erschließungsmaßnahmen (o. EFRE)</t>
  </si>
  <si>
    <t xml:space="preserve">1) Im Rahmen der HH-Aufstellung 2018/2019 konnten dem TSVV für den Finanzplan 2021 noch keine investiven Mittel bereitgestellt werden. Der aktuelle Mittelbedarf für 2021 in Höhe von 1.500 T€ ist im Rahmen der HH-Aufstellung 2020/2021 zur Verfügung zu stellen.  </t>
  </si>
  <si>
    <r>
      <rPr>
        <u/>
        <sz val="10"/>
        <rFont val="Arial"/>
        <family val="2"/>
      </rPr>
      <t>Deckungsfähigkeiten</t>
    </r>
    <r>
      <rPr>
        <sz val="10"/>
        <rFont val="Arial"/>
        <family val="2"/>
      </rPr>
      <t xml:space="preserve">: Die Positionen 1 und 2 des Vermögensplans sind mit ihren im maßnahmebezogenen Investitionsplan dargestellten Untergliederungen gegenseitig deckungs- fähig. Im Teilsondervermögen Veranstaltungsflächen sind die Mittel für Bauunterhaltung (GuV) und (Re-) Investitionen (Investitionsplan) bei Einhaltung des Zuführungsbetrages ebenfalls gegenseitig deckungsfähig.     </t>
    </r>
  </si>
  <si>
    <t>Entgelt (Ist-Kosten) auf der Basis im Jahr 2015 preisge-prüfter Stunden- sätze der WFB mit einer jährlichen Fortschreibung von +1%. 
Der auf das Teil-vermögen Stadt entfallende Anteil beträgt gem. Ver-trag 97,5 % des errechneten Ge-samtentgeltes</t>
  </si>
  <si>
    <t>tatsächliche Aufwendungen des Personals der BIS zzgl. Gemein-kosten zzgl. eines Gewinnauf-schlages von 3 % plus der gesetzl. MwSt.</t>
  </si>
  <si>
    <r>
      <rPr>
        <u/>
        <sz val="11"/>
        <rFont val="Arial"/>
        <family val="2"/>
      </rPr>
      <t>Deckungsfähigkeiten</t>
    </r>
    <r>
      <rPr>
        <sz val="11"/>
        <rFont val="Arial"/>
        <family val="2"/>
      </rPr>
      <t>: Die Positionen 1 und 2 des Vermögensplans sind mit ihren im maßnahmebezogenen Investitionsplan dargestellten Unter-gliederungen gegenseitig deckungsfähig.</t>
    </r>
  </si>
  <si>
    <t>An das Sondervermögen Gewerbeflächen (Stadt) für Investitionen</t>
  </si>
  <si>
    <t>3708/884 34-0</t>
  </si>
  <si>
    <t>3708/884 35-8</t>
  </si>
  <si>
    <t>3708/334 01-3</t>
  </si>
  <si>
    <t>Abführung vom Sondervermögen Gewerbeflächen</t>
  </si>
  <si>
    <t>Liquiditätsrückführung</t>
  </si>
  <si>
    <t>Sonstige Sondervermögen Gewerbeflächen (Stadt),
Teilvermögen Veranstaltungsflächen</t>
  </si>
  <si>
    <t>Sonstiges Sondervermögen Gewerbeflächen (Stadt)
Teilvermögen Veranstaltungsflächen</t>
  </si>
  <si>
    <t>Sondervermögen Gewerbeflächen (Stadt)
Teilvermögen Veranstaltungsflächen</t>
  </si>
  <si>
    <t>3754/884 10-9</t>
  </si>
  <si>
    <t>Zuführung an das SV Gewerbefl. (Veranstaltungsfl.) - Sachkosten -</t>
  </si>
  <si>
    <t>Sonstiges Sondervermögen Gewerbeflächen (Stadt)</t>
  </si>
  <si>
    <t>Sonstiges Sondervermögen Gewerbeflächen (Stadt)
Teilvermögen Gewerbeflächen in Bremerhaven (Carl-Schurz-Gelände (CSG))</t>
  </si>
  <si>
    <r>
      <rPr>
        <u/>
        <sz val="11"/>
        <rFont val="Arial"/>
        <family val="2"/>
      </rPr>
      <t>Deckungsfähigkeiten</t>
    </r>
    <r>
      <rPr>
        <sz val="11"/>
        <rFont val="Arial"/>
        <family val="2"/>
      </rPr>
      <t xml:space="preserve">: Die Positionen 1 und 2 des Vermögensplans sind mit ihren im maßnahmebezogenen Investitionsplan dargestellten Untergliederungen gegenseitig deckungsfähig. </t>
    </r>
  </si>
  <si>
    <t>14.2.1.3 Planungsmittel neue Gewerbestandorte</t>
  </si>
  <si>
    <t>Planungsmittel neue Gewerbestandorte</t>
  </si>
  <si>
    <t>15.2.3. GHB (Ausbau Knoten Europaallee, Erschl. 3. BS)</t>
  </si>
  <si>
    <t>15.2.4. BWK (Sanierung Gebäude 56/91)</t>
  </si>
  <si>
    <t>15.2.5. Wegweisung Technologiepark</t>
  </si>
  <si>
    <t>15.2.6. Steindamm 2. BA</t>
  </si>
  <si>
    <t>15.2.7. Güterbahnhof (2. Anbindung)</t>
  </si>
  <si>
    <t>15.2.8. Stadtquartier Rennbahn Bremen (SRB)</t>
  </si>
  <si>
    <t>15.2.9 HWS-Maßnahmen (Erfolgsplan)</t>
  </si>
  <si>
    <t>15.2.10 Grunderwerb für neue Erschließungsmaßnahmen</t>
  </si>
  <si>
    <t>15.2.11 Planungsmittel neue Gewerbestandorte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</si>
</sst>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#,##0.0"/>
    <numFmt numFmtId="165" formatCode="#,##0_ ;[Red]\-#,##0\ "/>
    <numFmt numFmtId="166" formatCode="dd/mm/yyyy;@"/>
    <numFmt numFmtId="167" formatCode="0\ &quot;***)&quot;"/>
    <numFmt numFmtId="168" formatCode="#,##0.00\ &quot;DM&quot;;[Red]\-#,##0.00\ &quot;DM&quot;"/>
    <numFmt numFmtId="169" formatCode="\(#,##0\)\ _€;[Red]\-#,##0\ _€"/>
    <numFmt numFmtId="170" formatCode="#,##0_ ;\-#,##0\ 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sz val="11"/>
      <name val="Frutiger 55 Roman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Wingdings"/>
      <charset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Frutiger 55 Roman"/>
    </font>
    <font>
      <b/>
      <i/>
      <sz val="10"/>
      <name val="Arial"/>
      <family val="2"/>
    </font>
    <font>
      <vertAlign val="superscript"/>
      <sz val="8"/>
      <name val="Arial"/>
      <family val="2"/>
    </font>
    <font>
      <b/>
      <sz val="10"/>
      <name val="TondoKB"/>
    </font>
    <font>
      <sz val="10"/>
      <name val="TondoKB"/>
    </font>
    <font>
      <b/>
      <sz val="14"/>
      <name val="TondoKB"/>
    </font>
    <font>
      <b/>
      <u/>
      <sz val="10"/>
      <name val="TondoKB"/>
    </font>
    <font>
      <vertAlign val="superscript"/>
      <sz val="8"/>
      <name val="TondoKB"/>
    </font>
    <font>
      <sz val="10"/>
      <name val="Arial"/>
      <family val="2"/>
    </font>
    <font>
      <sz val="9"/>
      <name val="Arial"/>
      <family val="2"/>
    </font>
    <font>
      <b/>
      <i/>
      <sz val="10"/>
      <name val="Wingdings"/>
      <charset val="2"/>
    </font>
    <font>
      <b/>
      <sz val="11"/>
      <color theme="1"/>
      <name val="Calibri"/>
      <family val="2"/>
      <scheme val="minor"/>
    </font>
    <font>
      <u/>
      <sz val="11"/>
      <name val="Frutiger 55 Roman"/>
    </font>
    <font>
      <i/>
      <sz val="10"/>
      <name val="TondoKB"/>
    </font>
    <font>
      <b/>
      <i/>
      <u/>
      <sz val="10"/>
      <name val="TondoKB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8"/>
      <name val="Courier New"/>
      <family val="3"/>
    </font>
    <font>
      <sz val="10"/>
      <name val="Courier"/>
      <family val="3"/>
    </font>
    <font>
      <b/>
      <strike/>
      <sz val="14"/>
      <name val="Arial"/>
      <family val="2"/>
    </font>
    <font>
      <strike/>
      <sz val="11"/>
      <name val="Arial"/>
      <family val="2"/>
    </font>
    <font>
      <strike/>
      <sz val="10"/>
      <name val="Arial"/>
      <family val="2"/>
    </font>
    <font>
      <strike/>
      <sz val="14"/>
      <name val="Arial"/>
      <family val="2"/>
    </font>
    <font>
      <strike/>
      <sz val="11"/>
      <color theme="8" tint="-0.249977111117893"/>
      <name val="Arial"/>
      <family val="2"/>
    </font>
    <font>
      <sz val="10"/>
      <color theme="1"/>
      <name val="TondoKB"/>
    </font>
    <font>
      <b/>
      <i/>
      <sz val="10"/>
      <name val="TondoKB"/>
    </font>
    <font>
      <sz val="10"/>
      <name val="Cambria"/>
      <family val="1"/>
    </font>
    <font>
      <i/>
      <sz val="10"/>
      <name val="Cambria"/>
      <family val="1"/>
    </font>
    <font>
      <sz val="10"/>
      <color rgb="FFFF0000"/>
      <name val="Arial"/>
      <family val="2"/>
    </font>
    <font>
      <b/>
      <sz val="10"/>
      <color theme="1"/>
      <name val="TondoKB"/>
    </font>
    <font>
      <vertAlign val="superscript"/>
      <sz val="10"/>
      <color theme="1"/>
      <name val="TondoKB"/>
    </font>
    <font>
      <u/>
      <sz val="10"/>
      <name val="Arial"/>
      <family val="2"/>
    </font>
    <font>
      <sz val="10"/>
      <color rgb="FFFF0000"/>
      <name val="TondoKB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u/>
      <sz val="11"/>
      <name val="Arial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6">
    <xf numFmtId="0" fontId="0" fillId="0" borderId="0"/>
    <xf numFmtId="14" fontId="7" fillId="0" borderId="0" applyFill="0" applyBorder="0" applyProtection="0">
      <alignment horizontal="center" vertical="top" wrapText="1"/>
      <protection locked="0"/>
    </xf>
    <xf numFmtId="14" fontId="8" fillId="0" borderId="0" applyFill="0" applyBorder="0" applyProtection="0">
      <alignment horizontal="center" vertical="top" wrapText="1"/>
      <protection locked="0"/>
    </xf>
    <xf numFmtId="14" fontId="9" fillId="0" borderId="0" applyFill="0" applyBorder="0" applyProtection="0">
      <alignment horizontal="center" vertical="top" wrapText="1"/>
      <protection locked="0"/>
    </xf>
    <xf numFmtId="14" fontId="10" fillId="0" borderId="0" applyFill="0" applyBorder="0" applyProtection="0">
      <alignment horizontal="center" vertical="top" wrapText="1"/>
      <protection locked="0"/>
    </xf>
    <xf numFmtId="14" fontId="11" fillId="0" borderId="0" applyFill="0" applyBorder="0" applyProtection="0">
      <alignment horizontal="center" vertical="top" wrapText="1"/>
      <protection locked="0"/>
    </xf>
    <xf numFmtId="0" fontId="12" fillId="0" borderId="0"/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49" fontId="14" fillId="0" borderId="0" applyFill="0" applyBorder="0" applyProtection="0">
      <protection locked="0"/>
    </xf>
    <xf numFmtId="49" fontId="14" fillId="0" borderId="0" applyFill="0" applyBorder="0" applyProtection="0">
      <alignment wrapText="1"/>
      <protection locked="0"/>
    </xf>
    <xf numFmtId="49" fontId="15" fillId="0" borderId="0" applyFill="0" applyBorder="0" applyProtection="0">
      <protection locked="0"/>
    </xf>
    <xf numFmtId="49" fontId="15" fillId="0" borderId="0" applyFill="0" applyBorder="0" applyProtection="0">
      <alignment wrapText="1"/>
      <protection locked="0"/>
    </xf>
    <xf numFmtId="49" fontId="16" fillId="0" borderId="0" applyFill="0" applyBorder="0" applyProtection="0">
      <protection locked="0"/>
    </xf>
    <xf numFmtId="49" fontId="16" fillId="0" borderId="0" applyFill="0" applyBorder="0" applyProtection="0">
      <alignment wrapText="1"/>
      <protection locked="0"/>
    </xf>
    <xf numFmtId="49" fontId="17" fillId="0" borderId="0" applyFill="0" applyBorder="0" applyProtection="0">
      <protection locked="0"/>
    </xf>
    <xf numFmtId="49" fontId="17" fillId="0" borderId="0" applyFill="0" applyBorder="0" applyProtection="0">
      <alignment wrapText="1"/>
      <protection locked="0"/>
    </xf>
    <xf numFmtId="49" fontId="7" fillId="0" borderId="0" applyFill="0" applyBorder="0" applyProtection="0">
      <alignment horizontal="center" vertical="top" wrapText="1"/>
      <protection locked="0"/>
    </xf>
    <xf numFmtId="49" fontId="8" fillId="0" borderId="0" applyFill="0" applyBorder="0" applyProtection="0">
      <alignment horizontal="center" vertical="top" wrapText="1"/>
      <protection locked="0"/>
    </xf>
    <xf numFmtId="49" fontId="9" fillId="0" borderId="0" applyFill="0" applyBorder="0" applyProtection="0">
      <alignment horizontal="center" vertical="top" wrapText="1"/>
      <protection locked="0"/>
    </xf>
    <xf numFmtId="49" fontId="10" fillId="0" borderId="0" applyFill="0" applyBorder="0" applyProtection="0">
      <alignment horizontal="center" vertical="top" wrapText="1"/>
      <protection locked="0"/>
    </xf>
    <xf numFmtId="49" fontId="11" fillId="0" borderId="0" applyFill="0" applyBorder="0" applyProtection="0">
      <alignment horizontal="center" vertical="top" wrapText="1"/>
      <protection locked="0"/>
    </xf>
    <xf numFmtId="3" fontId="13" fillId="0" borderId="0" applyFill="0" applyBorder="0" applyProtection="0">
      <protection locked="0"/>
    </xf>
    <xf numFmtId="3" fontId="14" fillId="0" borderId="0" applyFill="0" applyBorder="0" applyProtection="0">
      <protection locked="0"/>
    </xf>
    <xf numFmtId="3" fontId="15" fillId="0" borderId="0" applyFill="0" applyBorder="0" applyProtection="0">
      <protection locked="0"/>
    </xf>
    <xf numFmtId="3" fontId="16" fillId="0" borderId="0" applyFill="0" applyBorder="0" applyProtection="0">
      <protection locked="0"/>
    </xf>
    <xf numFmtId="3" fontId="17" fillId="0" borderId="0" applyFill="0" applyBorder="0" applyProtection="0">
      <protection locked="0"/>
    </xf>
    <xf numFmtId="164" fontId="13" fillId="0" borderId="0" applyFill="0" applyBorder="0" applyProtection="0">
      <protection locked="0"/>
    </xf>
    <xf numFmtId="164" fontId="14" fillId="0" borderId="0" applyFill="0" applyBorder="0" applyProtection="0">
      <protection locked="0"/>
    </xf>
    <xf numFmtId="164" fontId="15" fillId="0" borderId="0" applyFill="0" applyBorder="0" applyProtection="0">
      <protection locked="0"/>
    </xf>
    <xf numFmtId="164" fontId="16" fillId="0" borderId="0" applyFill="0" applyBorder="0" applyProtection="0">
      <protection locked="0"/>
    </xf>
    <xf numFmtId="164" fontId="17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4" fontId="14" fillId="0" borderId="0" applyFill="0" applyBorder="0" applyProtection="0">
      <protection locked="0"/>
    </xf>
    <xf numFmtId="4" fontId="15" fillId="0" borderId="0" applyFill="0" applyBorder="0" applyProtection="0">
      <protection locked="0"/>
    </xf>
    <xf numFmtId="4" fontId="16" fillId="0" borderId="0" applyFill="0" applyBorder="0" applyProtection="0">
      <protection locked="0"/>
    </xf>
    <xf numFmtId="4" fontId="17" fillId="0" borderId="0" applyFill="0" applyBorder="0" applyProtection="0">
      <protection locked="0"/>
    </xf>
    <xf numFmtId="0" fontId="4" fillId="0" borderId="0"/>
    <xf numFmtId="0" fontId="3" fillId="0" borderId="0"/>
    <xf numFmtId="0" fontId="2" fillId="0" borderId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44" fontId="4" fillId="0" borderId="0" applyFont="0" applyFill="0" applyBorder="0" applyAlignment="0" applyProtection="0"/>
    <xf numFmtId="168" fontId="45" fillId="22" borderId="0"/>
    <xf numFmtId="0" fontId="4" fillId="0" borderId="0"/>
    <xf numFmtId="0" fontId="46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</cellStyleXfs>
  <cellXfs count="757">
    <xf numFmtId="0" fontId="0" fillId="0" borderId="0" xfId="0"/>
    <xf numFmtId="0" fontId="12" fillId="0" borderId="0" xfId="6"/>
    <xf numFmtId="0" fontId="12" fillId="0" borderId="0" xfId="6" applyAlignment="1">
      <alignment vertical="center"/>
    </xf>
    <xf numFmtId="0" fontId="5" fillId="0" borderId="0" xfId="0" applyFont="1" applyAlignment="1">
      <alignment horizontal="right"/>
    </xf>
    <xf numFmtId="0" fontId="6" fillId="0" borderId="2" xfId="0" applyFont="1" applyBorder="1"/>
    <xf numFmtId="0" fontId="18" fillId="0" borderId="0" xfId="0" applyFont="1" applyAlignment="1">
      <alignment horizontal="left"/>
    </xf>
    <xf numFmtId="0" fontId="18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21" fillId="0" borderId="0" xfId="0" applyFont="1"/>
    <xf numFmtId="3" fontId="4" fillId="0" borderId="0" xfId="0" applyNumberFormat="1" applyFont="1" applyBorder="1" applyProtection="1">
      <protection hidden="1"/>
    </xf>
    <xf numFmtId="3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wrapText="1"/>
      <protection hidden="1"/>
    </xf>
    <xf numFmtId="3" fontId="4" fillId="0" borderId="0" xfId="0" applyNumberFormat="1" applyFont="1" applyProtection="1">
      <protection hidden="1"/>
    </xf>
    <xf numFmtId="0" fontId="5" fillId="0" borderId="0" xfId="6" applyFont="1"/>
    <xf numFmtId="0" fontId="20" fillId="0" borderId="0" xfId="6" applyFont="1"/>
    <xf numFmtId="0" fontId="26" fillId="0" borderId="4" xfId="6" applyFont="1" applyBorder="1"/>
    <xf numFmtId="0" fontId="6" fillId="0" borderId="0" xfId="6" applyFont="1" applyBorder="1"/>
    <xf numFmtId="0" fontId="25" fillId="0" borderId="5" xfId="6" applyFont="1" applyBorder="1" applyAlignment="1">
      <alignment horizontal="center"/>
    </xf>
    <xf numFmtId="0" fontId="18" fillId="0" borderId="5" xfId="6" applyFont="1" applyBorder="1" applyAlignment="1">
      <alignment vertical="center"/>
    </xf>
    <xf numFmtId="0" fontId="26" fillId="0" borderId="0" xfId="6" applyFont="1" applyBorder="1"/>
    <xf numFmtId="0" fontId="25" fillId="0" borderId="5" xfId="6" applyFont="1" applyBorder="1" applyAlignment="1">
      <alignment vertical="top"/>
    </xf>
    <xf numFmtId="3" fontId="4" fillId="0" borderId="8" xfId="0" applyNumberFormat="1" applyFont="1" applyBorder="1" applyAlignment="1" applyProtection="1">
      <alignment wrapText="1"/>
      <protection hidden="1"/>
    </xf>
    <xf numFmtId="3" fontId="5" fillId="2" borderId="5" xfId="0" applyNumberFormat="1" applyFont="1" applyFill="1" applyBorder="1" applyAlignment="1" applyProtection="1">
      <alignment wrapText="1"/>
      <protection hidden="1"/>
    </xf>
    <xf numFmtId="3" fontId="5" fillId="2" borderId="9" xfId="0" applyNumberFormat="1" applyFont="1" applyFill="1" applyBorder="1" applyAlignment="1" applyProtection="1">
      <alignment wrapText="1"/>
      <protection hidden="1"/>
    </xf>
    <xf numFmtId="3" fontId="4" fillId="0" borderId="12" xfId="0" applyNumberFormat="1" applyFont="1" applyBorder="1" applyAlignment="1" applyProtection="1">
      <alignment wrapText="1"/>
      <protection hidden="1"/>
    </xf>
    <xf numFmtId="3" fontId="5" fillId="0" borderId="0" xfId="0" applyNumberFormat="1" applyFont="1" applyProtection="1">
      <protection hidden="1"/>
    </xf>
    <xf numFmtId="0" fontId="27" fillId="0" borderId="0" xfId="0" applyFont="1" applyBorder="1" applyAlignment="1" applyProtection="1">
      <alignment wrapText="1"/>
      <protection locked="0"/>
    </xf>
    <xf numFmtId="3" fontId="23" fillId="0" borderId="0" xfId="0" applyNumberFormat="1" applyFont="1" applyBorder="1" applyAlignment="1" applyProtection="1">
      <alignment wrapText="1"/>
      <protection hidden="1"/>
    </xf>
    <xf numFmtId="3" fontId="24" fillId="0" borderId="0" xfId="0" applyNumberFormat="1" applyFont="1" applyBorder="1" applyProtection="1">
      <protection hidden="1"/>
    </xf>
    <xf numFmtId="3" fontId="5" fillId="0" borderId="0" xfId="0" applyNumberFormat="1" applyFont="1" applyFill="1" applyBorder="1" applyProtection="1">
      <protection hidden="1"/>
    </xf>
    <xf numFmtId="3" fontId="4" fillId="0" borderId="0" xfId="0" applyNumberFormat="1" applyFont="1" applyFill="1" applyBorder="1" applyProtection="1">
      <protection locked="0"/>
    </xf>
    <xf numFmtId="3" fontId="24" fillId="0" borderId="0" xfId="0" applyNumberFormat="1" applyFont="1" applyFill="1" applyBorder="1" applyProtection="1">
      <protection hidden="1"/>
    </xf>
    <xf numFmtId="0" fontId="28" fillId="2" borderId="1" xfId="6" applyFont="1" applyFill="1" applyBorder="1" applyAlignment="1">
      <alignment horizontal="center" wrapText="1"/>
    </xf>
    <xf numFmtId="0" fontId="6" fillId="0" borderId="2" xfId="0" applyFont="1" applyFill="1" applyBorder="1"/>
    <xf numFmtId="0" fontId="28" fillId="0" borderId="5" xfId="6" applyFont="1" applyBorder="1"/>
    <xf numFmtId="0" fontId="6" fillId="0" borderId="1" xfId="6" applyFont="1" applyBorder="1"/>
    <xf numFmtId="3" fontId="5" fillId="3" borderId="5" xfId="0" applyNumberFormat="1" applyFont="1" applyFill="1" applyBorder="1" applyAlignment="1" applyProtection="1">
      <alignment wrapText="1"/>
      <protection hidden="1"/>
    </xf>
    <xf numFmtId="3" fontId="5" fillId="2" borderId="14" xfId="0" applyNumberFormat="1" applyFont="1" applyFill="1" applyBorder="1" applyAlignment="1" applyProtection="1">
      <alignment wrapText="1"/>
      <protection hidden="1"/>
    </xf>
    <xf numFmtId="0" fontId="25" fillId="0" borderId="8" xfId="6" applyFont="1" applyBorder="1" applyAlignment="1">
      <alignment horizontal="center"/>
    </xf>
    <xf numFmtId="0" fontId="25" fillId="0" borderId="0" xfId="6" applyFont="1" applyBorder="1" applyAlignment="1">
      <alignment vertical="top"/>
    </xf>
    <xf numFmtId="0" fontId="25" fillId="0" borderId="9" xfId="6" applyFont="1" applyBorder="1" applyAlignment="1">
      <alignment vertical="top"/>
    </xf>
    <xf numFmtId="0" fontId="25" fillId="0" borderId="15" xfId="6" applyFont="1" applyBorder="1" applyAlignment="1">
      <alignment vertical="top"/>
    </xf>
    <xf numFmtId="0" fontId="25" fillId="0" borderId="5" xfId="6" applyFont="1" applyBorder="1" applyAlignment="1">
      <alignment horizontal="center" vertical="center"/>
    </xf>
    <xf numFmtId="0" fontId="25" fillId="0" borderId="0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3" fontId="29" fillId="0" borderId="0" xfId="0" applyNumberFormat="1" applyFont="1" applyProtection="1">
      <protection hidden="1"/>
    </xf>
    <xf numFmtId="0" fontId="31" fillId="0" borderId="0" xfId="6" applyFont="1"/>
    <xf numFmtId="0" fontId="32" fillId="0" borderId="0" xfId="0" applyFont="1"/>
    <xf numFmtId="0" fontId="32" fillId="0" borderId="0" xfId="0" applyFont="1" applyAlignment="1">
      <alignment wrapText="1"/>
    </xf>
    <xf numFmtId="0" fontId="32" fillId="0" borderId="0" xfId="0" applyFont="1" applyFill="1"/>
    <xf numFmtId="0" fontId="33" fillId="0" borderId="0" xfId="0" applyFont="1" applyFill="1"/>
    <xf numFmtId="0" fontId="32" fillId="2" borderId="1" xfId="0" applyFont="1" applyFill="1" applyBorder="1" applyAlignment="1">
      <alignment horizontal="left" vertical="center" wrapText="1"/>
    </xf>
    <xf numFmtId="0" fontId="32" fillId="2" borderId="8" xfId="0" applyFont="1" applyFill="1" applyBorder="1" applyAlignment="1">
      <alignment vertical="center" wrapText="1"/>
    </xf>
    <xf numFmtId="0" fontId="32" fillId="2" borderId="2" xfId="0" applyFont="1" applyFill="1" applyBorder="1" applyAlignment="1">
      <alignment horizontal="center" vertical="top" wrapText="1"/>
    </xf>
    <xf numFmtId="38" fontId="32" fillId="0" borderId="2" xfId="0" applyNumberFormat="1" applyFont="1" applyBorder="1"/>
    <xf numFmtId="0" fontId="34" fillId="0" borderId="2" xfId="0" applyFont="1" applyBorder="1"/>
    <xf numFmtId="38" fontId="0" fillId="0" borderId="5" xfId="0" applyNumberFormat="1" applyBorder="1" applyAlignment="1">
      <alignment horizontal="left" wrapText="1"/>
    </xf>
    <xf numFmtId="38" fontId="0" fillId="0" borderId="2" xfId="0" applyNumberFormat="1" applyFill="1" applyBorder="1"/>
    <xf numFmtId="38" fontId="0" fillId="0" borderId="2" xfId="0" applyNumberFormat="1" applyBorder="1"/>
    <xf numFmtId="38" fontId="0" fillId="0" borderId="5" xfId="0" applyNumberFormat="1" applyBorder="1"/>
    <xf numFmtId="0" fontId="32" fillId="0" borderId="2" xfId="0" applyFont="1" applyBorder="1"/>
    <xf numFmtId="38" fontId="0" fillId="0" borderId="4" xfId="0" applyNumberFormat="1" applyFill="1" applyBorder="1" applyAlignment="1">
      <alignment horizontal="right"/>
    </xf>
    <xf numFmtId="38" fontId="0" fillId="0" borderId="4" xfId="0" applyNumberFormat="1" applyBorder="1"/>
    <xf numFmtId="0" fontId="32" fillId="3" borderId="2" xfId="0" applyFont="1" applyFill="1" applyBorder="1"/>
    <xf numFmtId="38" fontId="0" fillId="3" borderId="5" xfId="0" applyNumberFormat="1" applyFill="1" applyBorder="1" applyAlignment="1">
      <alignment horizontal="left" wrapText="1"/>
    </xf>
    <xf numFmtId="38" fontId="0" fillId="3" borderId="2" xfId="0" applyNumberFormat="1" applyFill="1" applyBorder="1" applyAlignment="1">
      <alignment horizontal="left" wrapText="1"/>
    </xf>
    <xf numFmtId="38" fontId="5" fillId="3" borderId="4" xfId="0" applyNumberFormat="1" applyFont="1" applyFill="1" applyBorder="1"/>
    <xf numFmtId="38" fontId="5" fillId="3" borderId="0" xfId="0" applyNumberFormat="1" applyFont="1" applyFill="1" applyBorder="1"/>
    <xf numFmtId="38" fontId="5" fillId="3" borderId="2" xfId="0" applyNumberFormat="1" applyFont="1" applyFill="1" applyBorder="1"/>
    <xf numFmtId="38" fontId="0" fillId="0" borderId="4" xfId="0" applyNumberFormat="1" applyFill="1" applyBorder="1"/>
    <xf numFmtId="38" fontId="0" fillId="0" borderId="2" xfId="0" applyNumberFormat="1" applyFill="1" applyBorder="1" applyAlignment="1">
      <alignment horizontal="right"/>
    </xf>
    <xf numFmtId="38" fontId="0" fillId="0" borderId="5" xfId="0" applyNumberFormat="1" applyFill="1" applyBorder="1"/>
    <xf numFmtId="38" fontId="32" fillId="0" borderId="5" xfId="0" applyNumberFormat="1" applyFont="1" applyFill="1" applyBorder="1"/>
    <xf numFmtId="0" fontId="32" fillId="3" borderId="5" xfId="0" applyFont="1" applyFill="1" applyBorder="1" applyAlignment="1"/>
    <xf numFmtId="38" fontId="5" fillId="3" borderId="5" xfId="0" applyNumberFormat="1" applyFont="1" applyFill="1" applyBorder="1"/>
    <xf numFmtId="0" fontId="32" fillId="0" borderId="5" xfId="0" applyFont="1" applyFill="1" applyBorder="1" applyAlignment="1"/>
    <xf numFmtId="38" fontId="5" fillId="0" borderId="2" xfId="0" applyNumberFormat="1" applyFont="1" applyFill="1" applyBorder="1"/>
    <xf numFmtId="38" fontId="5" fillId="0" borderId="0" xfId="0" applyNumberFormat="1" applyFont="1" applyFill="1" applyBorder="1"/>
    <xf numFmtId="38" fontId="5" fillId="0" borderId="5" xfId="0" applyNumberFormat="1" applyFont="1" applyFill="1" applyBorder="1"/>
    <xf numFmtId="0" fontId="0" fillId="0" borderId="0" xfId="0" applyFill="1"/>
    <xf numFmtId="38" fontId="32" fillId="0" borderId="2" xfId="0" applyNumberFormat="1" applyFont="1" applyFill="1" applyBorder="1"/>
    <xf numFmtId="0" fontId="34" fillId="0" borderId="2" xfId="0" applyFont="1" applyFill="1" applyBorder="1"/>
    <xf numFmtId="38" fontId="0" fillId="0" borderId="5" xfId="0" applyNumberFormat="1" applyFill="1" applyBorder="1" applyAlignment="1">
      <alignment horizontal="left" wrapText="1"/>
    </xf>
    <xf numFmtId="49" fontId="32" fillId="0" borderId="2" xfId="0" applyNumberFormat="1" applyFont="1" applyFill="1" applyBorder="1"/>
    <xf numFmtId="0" fontId="0" fillId="0" borderId="0" xfId="0" applyFill="1" applyBorder="1" applyAlignment="1">
      <alignment wrapText="1"/>
    </xf>
    <xf numFmtId="0" fontId="32" fillId="0" borderId="2" xfId="0" applyFont="1" applyFill="1" applyBorder="1"/>
    <xf numFmtId="38" fontId="32" fillId="0" borderId="2" xfId="0" applyNumberFormat="1" applyFont="1" applyFill="1" applyBorder="1" applyAlignment="1">
      <alignment vertical="top"/>
    </xf>
    <xf numFmtId="0" fontId="34" fillId="0" borderId="2" xfId="0" applyFont="1" applyFill="1" applyBorder="1" applyAlignment="1">
      <alignment vertical="top" wrapText="1"/>
    </xf>
    <xf numFmtId="38" fontId="0" fillId="3" borderId="5" xfId="0" applyNumberFormat="1" applyFill="1" applyBorder="1" applyAlignment="1">
      <alignment wrapText="1"/>
    </xf>
    <xf numFmtId="0" fontId="34" fillId="0" borderId="2" xfId="0" applyFont="1" applyBorder="1" applyAlignment="1">
      <alignment wrapText="1"/>
    </xf>
    <xf numFmtId="38" fontId="0" fillId="0" borderId="0" xfId="0" applyNumberFormat="1" applyFill="1" applyBorder="1"/>
    <xf numFmtId="38" fontId="32" fillId="0" borderId="3" xfId="0" applyNumberFormat="1" applyFont="1" applyFill="1" applyBorder="1" applyAlignment="1">
      <alignment vertical="center"/>
    </xf>
    <xf numFmtId="0" fontId="31" fillId="2" borderId="17" xfId="0" applyFont="1" applyFill="1" applyBorder="1" applyAlignment="1">
      <alignment vertical="center"/>
    </xf>
    <xf numFmtId="38" fontId="5" fillId="2" borderId="17" xfId="0" applyNumberFormat="1" applyFont="1" applyFill="1" applyBorder="1" applyAlignment="1">
      <alignment vertical="center"/>
    </xf>
    <xf numFmtId="0" fontId="32" fillId="2" borderId="9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0" fillId="0" borderId="0" xfId="0" applyFill="1" applyAlignment="1"/>
    <xf numFmtId="38" fontId="0" fillId="0" borderId="3" xfId="0" applyNumberFormat="1" applyFill="1" applyBorder="1"/>
    <xf numFmtId="38" fontId="4" fillId="0" borderId="5" xfId="0" applyNumberFormat="1" applyFont="1" applyBorder="1" applyAlignment="1">
      <alignment horizontal="left" wrapText="1"/>
    </xf>
    <xf numFmtId="38" fontId="32" fillId="0" borderId="5" xfId="0" applyNumberFormat="1" applyFont="1" applyBorder="1"/>
    <xf numFmtId="0" fontId="32" fillId="3" borderId="5" xfId="0" applyFont="1" applyFill="1" applyBorder="1"/>
    <xf numFmtId="0" fontId="0" fillId="0" borderId="5" xfId="0" applyBorder="1"/>
    <xf numFmtId="0" fontId="4" fillId="0" borderId="5" xfId="0" applyFont="1" applyBorder="1"/>
    <xf numFmtId="0" fontId="4" fillId="6" borderId="1" xfId="0" applyFont="1" applyFill="1" applyBorder="1" applyAlignment="1">
      <alignment horizontal="center" vertical="center" wrapText="1"/>
    </xf>
    <xf numFmtId="0" fontId="30" fillId="0" borderId="0" xfId="0" applyFont="1"/>
    <xf numFmtId="0" fontId="19" fillId="0" borderId="0" xfId="6" applyFont="1"/>
    <xf numFmtId="0" fontId="4" fillId="2" borderId="1" xfId="6" applyFont="1" applyFill="1" applyBorder="1" applyAlignment="1">
      <alignment horizontal="center" wrapText="1"/>
    </xf>
    <xf numFmtId="3" fontId="19" fillId="0" borderId="0" xfId="0" applyNumberFormat="1" applyFont="1" applyBorder="1" applyAlignment="1" applyProtection="1">
      <alignment wrapText="1"/>
      <protection locked="0"/>
    </xf>
    <xf numFmtId="3" fontId="5" fillId="0" borderId="0" xfId="0" applyNumberFormat="1" applyFont="1" applyBorder="1" applyAlignment="1" applyProtection="1">
      <alignment horizontal="center" wrapText="1"/>
      <protection hidden="1"/>
    </xf>
    <xf numFmtId="3" fontId="5" fillId="0" borderId="0" xfId="0" applyNumberFormat="1" applyFont="1" applyBorder="1" applyAlignment="1" applyProtection="1">
      <alignment horizontal="center"/>
      <protection hidden="1"/>
    </xf>
    <xf numFmtId="3" fontId="5" fillId="0" borderId="0" xfId="0" applyNumberFormat="1" applyFont="1" applyBorder="1" applyAlignment="1" applyProtection="1">
      <alignment horizontal="right"/>
      <protection hidden="1"/>
    </xf>
    <xf numFmtId="3" fontId="5" fillId="0" borderId="0" xfId="0" applyNumberFormat="1" applyFont="1" applyBorder="1" applyProtection="1">
      <protection hidden="1"/>
    </xf>
    <xf numFmtId="3" fontId="4" fillId="7" borderId="5" xfId="0" applyNumberFormat="1" applyFont="1" applyFill="1" applyBorder="1" applyAlignment="1" applyProtection="1">
      <alignment wrapText="1"/>
      <protection hidden="1"/>
    </xf>
    <xf numFmtId="0" fontId="4" fillId="0" borderId="5" xfId="0" applyFont="1" applyFill="1" applyBorder="1"/>
    <xf numFmtId="38" fontId="4" fillId="0" borderId="5" xfId="0" applyNumberFormat="1" applyFont="1" applyFill="1" applyBorder="1" applyAlignment="1">
      <alignment horizontal="left" wrapText="1"/>
    </xf>
    <xf numFmtId="3" fontId="23" fillId="0" borderId="5" xfId="0" applyNumberFormat="1" applyFont="1" applyBorder="1" applyAlignment="1" applyProtection="1">
      <alignment horizontal="left" wrapText="1" indent="1"/>
      <protection hidden="1"/>
    </xf>
    <xf numFmtId="3" fontId="4" fillId="0" borderId="1" xfId="0" applyNumberFormat="1" applyFont="1" applyBorder="1" applyAlignment="1" applyProtection="1">
      <alignment horizontal="center"/>
      <protection hidden="1"/>
    </xf>
    <xf numFmtId="3" fontId="4" fillId="0" borderId="2" xfId="0" applyNumberFormat="1" applyFont="1" applyBorder="1" applyAlignment="1" applyProtection="1">
      <alignment horizontal="center"/>
      <protection hidden="1"/>
    </xf>
    <xf numFmtId="3" fontId="4" fillId="0" borderId="3" xfId="0" applyNumberFormat="1" applyFont="1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0" fontId="18" fillId="4" borderId="13" xfId="6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38" fontId="32" fillId="0" borderId="2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wrapText="1"/>
      <protection hidden="1"/>
    </xf>
    <xf numFmtId="0" fontId="20" fillId="0" borderId="0" xfId="0" applyFont="1"/>
    <xf numFmtId="3" fontId="0" fillId="0" borderId="3" xfId="0" applyNumberFormat="1" applyBorder="1"/>
    <xf numFmtId="0" fontId="0" fillId="0" borderId="0" xfId="0" applyBorder="1"/>
    <xf numFmtId="0" fontId="19" fillId="0" borderId="13" xfId="0" applyFont="1" applyBorder="1" applyAlignment="1"/>
    <xf numFmtId="0" fontId="19" fillId="0" borderId="6" xfId="0" applyFont="1" applyBorder="1" applyAlignment="1"/>
    <xf numFmtId="3" fontId="19" fillId="0" borderId="16" xfId="0" applyNumberFormat="1" applyFont="1" applyBorder="1" applyAlignment="1" applyProtection="1">
      <alignment wrapText="1"/>
      <protection hidden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4" fillId="6" borderId="2" xfId="0" applyNumberFormat="1" applyFont="1" applyFill="1" applyBorder="1" applyAlignment="1">
      <alignment horizontal="center" vertical="center" wrapText="1"/>
    </xf>
    <xf numFmtId="0" fontId="0" fillId="0" borderId="8" xfId="0" applyNumberFormat="1" applyBorder="1" applyAlignment="1">
      <alignment horizontal="left"/>
    </xf>
    <xf numFmtId="3" fontId="0" fillId="0" borderId="6" xfId="0" applyNumberFormat="1" applyBorder="1"/>
    <xf numFmtId="0" fontId="0" fillId="0" borderId="5" xfId="0" applyBorder="1" applyAlignment="1">
      <alignment horizontal="left"/>
    </xf>
    <xf numFmtId="3" fontId="0" fillId="0" borderId="4" xfId="0" applyNumberFormat="1" applyBorder="1"/>
    <xf numFmtId="3" fontId="0" fillId="0" borderId="10" xfId="0" applyNumberFormat="1" applyBorder="1"/>
    <xf numFmtId="3" fontId="0" fillId="0" borderId="8" xfId="0" applyNumberFormat="1" applyBorder="1"/>
    <xf numFmtId="3" fontId="0" fillId="0" borderId="5" xfId="0" applyNumberFormat="1" applyBorder="1"/>
    <xf numFmtId="3" fontId="0" fillId="0" borderId="9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36" fillId="0" borderId="5" xfId="0" applyNumberFormat="1" applyFont="1" applyBorder="1" applyAlignment="1" applyProtection="1">
      <alignment wrapText="1"/>
      <protection hidden="1"/>
    </xf>
    <xf numFmtId="3" fontId="5" fillId="0" borderId="5" xfId="0" applyNumberFormat="1" applyFont="1" applyFill="1" applyBorder="1" applyAlignment="1" applyProtection="1">
      <alignment wrapText="1"/>
      <protection hidden="1"/>
    </xf>
    <xf numFmtId="3" fontId="4" fillId="0" borderId="4" xfId="0" applyNumberFormat="1" applyFont="1" applyBorder="1" applyProtection="1">
      <protection locked="0"/>
    </xf>
    <xf numFmtId="3" fontId="5" fillId="3" borderId="4" xfId="0" applyNumberFormat="1" applyFont="1" applyFill="1" applyBorder="1" applyAlignment="1" applyProtection="1">
      <alignment wrapText="1"/>
      <protection hidden="1"/>
    </xf>
    <xf numFmtId="3" fontId="5" fillId="2" borderId="18" xfId="0" applyNumberFormat="1" applyFont="1" applyFill="1" applyBorder="1" applyProtection="1">
      <protection hidden="1"/>
    </xf>
    <xf numFmtId="3" fontId="5" fillId="2" borderId="4" xfId="0" applyNumberFormat="1" applyFont="1" applyFill="1" applyBorder="1" applyProtection="1">
      <protection hidden="1"/>
    </xf>
    <xf numFmtId="3" fontId="5" fillId="0" borderId="4" xfId="0" applyNumberFormat="1" applyFont="1" applyFill="1" applyBorder="1" applyProtection="1">
      <protection hidden="1"/>
    </xf>
    <xf numFmtId="3" fontId="5" fillId="2" borderId="10" xfId="0" applyNumberFormat="1" applyFont="1" applyFill="1" applyBorder="1" applyAlignment="1" applyProtection="1">
      <alignment wrapText="1"/>
      <protection hidden="1"/>
    </xf>
    <xf numFmtId="3" fontId="4" fillId="0" borderId="1" xfId="0" applyNumberFormat="1" applyFont="1" applyBorder="1" applyProtection="1">
      <protection locked="0"/>
    </xf>
    <xf numFmtId="3" fontId="4" fillId="0" borderId="2" xfId="0" applyNumberFormat="1" applyFont="1" applyBorder="1" applyProtection="1">
      <protection locked="0"/>
    </xf>
    <xf numFmtId="3" fontId="5" fillId="3" borderId="2" xfId="0" applyNumberFormat="1" applyFont="1" applyFill="1" applyBorder="1" applyAlignment="1" applyProtection="1">
      <alignment wrapText="1"/>
      <protection hidden="1"/>
    </xf>
    <xf numFmtId="3" fontId="5" fillId="2" borderId="19" xfId="0" applyNumberFormat="1" applyFont="1" applyFill="1" applyBorder="1" applyProtection="1">
      <protection hidden="1"/>
    </xf>
    <xf numFmtId="3" fontId="5" fillId="2" borderId="2" xfId="0" applyNumberFormat="1" applyFont="1" applyFill="1" applyBorder="1" applyProtection="1">
      <protection hidden="1"/>
    </xf>
    <xf numFmtId="3" fontId="5" fillId="0" borderId="2" xfId="0" applyNumberFormat="1" applyFont="1" applyFill="1" applyBorder="1" applyProtection="1">
      <protection hidden="1"/>
    </xf>
    <xf numFmtId="3" fontId="5" fillId="2" borderId="3" xfId="0" applyNumberFormat="1" applyFont="1" applyFill="1" applyBorder="1" applyAlignment="1" applyProtection="1">
      <alignment wrapText="1"/>
      <protection hidden="1"/>
    </xf>
    <xf numFmtId="2" fontId="4" fillId="6" borderId="7" xfId="0" applyNumberFormat="1" applyFont="1" applyFill="1" applyBorder="1" applyAlignment="1">
      <alignment horizontal="center" vertical="center" wrapText="1"/>
    </xf>
    <xf numFmtId="0" fontId="37" fillId="0" borderId="0" xfId="0" applyFont="1"/>
    <xf numFmtId="49" fontId="23" fillId="0" borderId="5" xfId="0" applyNumberFormat="1" applyFont="1" applyBorder="1" applyAlignment="1" applyProtection="1">
      <alignment wrapText="1"/>
      <protection hidden="1"/>
    </xf>
    <xf numFmtId="0" fontId="32" fillId="0" borderId="5" xfId="0" applyFont="1" applyFill="1" applyBorder="1"/>
    <xf numFmtId="0" fontId="0" fillId="0" borderId="0" xfId="0" applyFill="1" applyBorder="1"/>
    <xf numFmtId="3" fontId="4" fillId="0" borderId="5" xfId="0" applyNumberFormat="1" applyFont="1" applyBorder="1" applyAlignment="1" applyProtection="1">
      <alignment wrapText="1"/>
      <protection hidden="1"/>
    </xf>
    <xf numFmtId="3" fontId="23" fillId="0" borderId="2" xfId="0" applyNumberFormat="1" applyFont="1" applyBorder="1" applyAlignment="1" applyProtection="1">
      <alignment horizontal="center"/>
      <protection hidden="1"/>
    </xf>
    <xf numFmtId="3" fontId="23" fillId="0" borderId="5" xfId="0" applyNumberFormat="1" applyFont="1" applyBorder="1" applyAlignment="1" applyProtection="1">
      <alignment wrapText="1"/>
      <protection hidden="1"/>
    </xf>
    <xf numFmtId="3" fontId="23" fillId="0" borderId="2" xfId="0" applyNumberFormat="1" applyFont="1" applyBorder="1" applyProtection="1">
      <protection locked="0"/>
    </xf>
    <xf numFmtId="3" fontId="23" fillId="0" borderId="4" xfId="0" applyNumberFormat="1" applyFont="1" applyBorder="1" applyProtection="1">
      <protection locked="0"/>
    </xf>
    <xf numFmtId="3" fontId="23" fillId="0" borderId="0" xfId="0" applyNumberFormat="1" applyFont="1" applyBorder="1" applyProtection="1">
      <protection locked="0"/>
    </xf>
    <xf numFmtId="3" fontId="38" fillId="0" borderId="0" xfId="0" applyNumberFormat="1" applyFont="1" applyBorder="1" applyProtection="1">
      <protection hidden="1"/>
    </xf>
    <xf numFmtId="3" fontId="23" fillId="0" borderId="0" xfId="0" applyNumberFormat="1" applyFont="1" applyProtection="1">
      <protection hidden="1"/>
    </xf>
    <xf numFmtId="0" fontId="18" fillId="0" borderId="5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8" fillId="0" borderId="0" xfId="0" applyFont="1" applyAlignment="1"/>
    <xf numFmtId="0" fontId="18" fillId="0" borderId="5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18" fillId="0" borderId="0" xfId="0" applyFont="1" applyAlignment="1"/>
    <xf numFmtId="0" fontId="18" fillId="0" borderId="0" xfId="0" applyFont="1"/>
    <xf numFmtId="0" fontId="0" fillId="0" borderId="3" xfId="0" applyBorder="1"/>
    <xf numFmtId="0" fontId="39" fillId="0" borderId="7" xfId="0" applyFont="1" applyBorder="1" applyAlignment="1">
      <alignment wrapText="1"/>
    </xf>
    <xf numFmtId="0" fontId="4" fillId="0" borderId="16" xfId="0" applyFont="1" applyBorder="1"/>
    <xf numFmtId="3" fontId="0" fillId="0" borderId="7" xfId="0" applyNumberFormat="1" applyBorder="1"/>
    <xf numFmtId="0" fontId="0" fillId="0" borderId="7" xfId="0" applyBorder="1" applyAlignment="1">
      <alignment horizontal="left" wrapText="1" indent="2"/>
    </xf>
    <xf numFmtId="0" fontId="0" fillId="0" borderId="16" xfId="0" applyBorder="1"/>
    <xf numFmtId="0" fontId="0" fillId="0" borderId="7" xfId="0" applyBorder="1"/>
    <xf numFmtId="0" fontId="0" fillId="0" borderId="7" xfId="0" applyBorder="1" applyAlignment="1">
      <alignment horizontal="left" vertical="top" indent="2"/>
    </xf>
    <xf numFmtId="0" fontId="0" fillId="0" borderId="16" xfId="0" applyBorder="1" applyAlignment="1">
      <alignment vertical="top" wrapText="1"/>
    </xf>
    <xf numFmtId="0" fontId="0" fillId="0" borderId="7" xfId="0" applyBorder="1" applyAlignment="1">
      <alignment vertical="top"/>
    </xf>
    <xf numFmtId="3" fontId="0" fillId="0" borderId="7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horizontal="left" indent="2"/>
    </xf>
    <xf numFmtId="0" fontId="0" fillId="0" borderId="7" xfId="0" applyBorder="1" applyAlignment="1"/>
    <xf numFmtId="0" fontId="39" fillId="0" borderId="7" xfId="0" applyFont="1" applyBorder="1" applyAlignment="1"/>
    <xf numFmtId="0" fontId="0" fillId="0" borderId="7" xfId="0" applyBorder="1" applyAlignment="1">
      <alignment horizontal="left" indent="1"/>
    </xf>
    <xf numFmtId="0" fontId="0" fillId="6" borderId="7" xfId="0" applyFill="1" applyBorder="1" applyAlignment="1"/>
    <xf numFmtId="0" fontId="0" fillId="6" borderId="16" xfId="0" applyFill="1" applyBorder="1"/>
    <xf numFmtId="3" fontId="0" fillId="6" borderId="7" xfId="0" applyNumberFormat="1" applyFill="1" applyBorder="1"/>
    <xf numFmtId="0" fontId="0" fillId="6" borderId="7" xfId="0" applyFill="1" applyBorder="1"/>
    <xf numFmtId="0" fontId="4" fillId="0" borderId="0" xfId="6" applyFont="1"/>
    <xf numFmtId="0" fontId="4" fillId="0" borderId="0" xfId="0" applyFont="1"/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3" fontId="4" fillId="0" borderId="1" xfId="0" applyNumberFormat="1" applyFont="1" applyBorder="1" applyAlignment="1" applyProtection="1">
      <alignment wrapText="1"/>
      <protection hidden="1"/>
    </xf>
    <xf numFmtId="3" fontId="23" fillId="0" borderId="2" xfId="0" applyNumberFormat="1" applyFont="1" applyFill="1" applyBorder="1" applyProtection="1">
      <protection locked="0"/>
    </xf>
    <xf numFmtId="3" fontId="23" fillId="0" borderId="4" xfId="0" applyNumberFormat="1" applyFont="1" applyFill="1" applyBorder="1" applyProtection="1">
      <protection locked="0"/>
    </xf>
    <xf numFmtId="3" fontId="4" fillId="0" borderId="2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23" fillId="0" borderId="5" xfId="0" applyNumberFormat="1" applyFont="1" applyFill="1" applyBorder="1" applyAlignment="1" applyProtection="1">
      <alignment horizontal="left" wrapText="1" indent="1"/>
      <protection hidden="1"/>
    </xf>
    <xf numFmtId="3" fontId="23" fillId="0" borderId="5" xfId="0" applyNumberFormat="1" applyFont="1" applyFill="1" applyBorder="1" applyAlignment="1" applyProtection="1">
      <alignment wrapText="1"/>
      <protection hidden="1"/>
    </xf>
    <xf numFmtId="3" fontId="5" fillId="2" borderId="19" xfId="0" applyNumberFormat="1" applyFont="1" applyFill="1" applyBorder="1" applyAlignment="1" applyProtection="1">
      <alignment wrapText="1"/>
      <protection hidden="1"/>
    </xf>
    <xf numFmtId="3" fontId="4" fillId="0" borderId="2" xfId="0" applyNumberFormat="1" applyFont="1" applyBorder="1" applyAlignment="1" applyProtection="1">
      <alignment wrapText="1"/>
      <protection hidden="1"/>
    </xf>
    <xf numFmtId="3" fontId="5" fillId="2" borderId="2" xfId="0" applyNumberFormat="1" applyFont="1" applyFill="1" applyBorder="1" applyAlignment="1" applyProtection="1">
      <alignment wrapText="1"/>
      <protection hidden="1"/>
    </xf>
    <xf numFmtId="3" fontId="4" fillId="0" borderId="2" xfId="0" applyNumberFormat="1" applyFont="1" applyFill="1" applyBorder="1" applyAlignment="1" applyProtection="1">
      <alignment wrapText="1"/>
      <protection hidden="1"/>
    </xf>
    <xf numFmtId="3" fontId="4" fillId="0" borderId="0" xfId="0" applyNumberFormat="1" applyFont="1" applyFill="1" applyBorder="1" applyProtection="1">
      <protection hidden="1"/>
    </xf>
    <xf numFmtId="0" fontId="4" fillId="0" borderId="0" xfId="6" applyFont="1" applyBorder="1"/>
    <xf numFmtId="0" fontId="4" fillId="2" borderId="5" xfId="6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/>
    </xf>
    <xf numFmtId="0" fontId="4" fillId="2" borderId="2" xfId="6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0" borderId="1" xfId="6" applyFont="1" applyBorder="1"/>
    <xf numFmtId="0" fontId="4" fillId="0" borderId="2" xfId="0" applyFont="1" applyFill="1" applyBorder="1"/>
    <xf numFmtId="0" fontId="4" fillId="0" borderId="2" xfId="0" applyFont="1" applyBorder="1"/>
    <xf numFmtId="165" fontId="4" fillId="0" borderId="2" xfId="0" applyNumberFormat="1" applyFont="1" applyBorder="1"/>
    <xf numFmtId="165" fontId="4" fillId="0" borderId="2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9" xfId="0" applyFont="1" applyFill="1" applyBorder="1"/>
    <xf numFmtId="165" fontId="4" fillId="0" borderId="3" xfId="0" applyNumberFormat="1" applyFont="1" applyFill="1" applyBorder="1"/>
    <xf numFmtId="165" fontId="4" fillId="0" borderId="10" xfId="0" applyNumberFormat="1" applyFont="1" applyFill="1" applyBorder="1"/>
    <xf numFmtId="0" fontId="4" fillId="0" borderId="0" xfId="0" applyFont="1" applyFill="1"/>
    <xf numFmtId="165" fontId="4" fillId="0" borderId="4" xfId="0" applyNumberFormat="1" applyFont="1" applyBorder="1"/>
    <xf numFmtId="165" fontId="4" fillId="0" borderId="2" xfId="0" applyNumberFormat="1" applyFont="1" applyFill="1" applyBorder="1" applyAlignment="1"/>
    <xf numFmtId="0" fontId="4" fillId="6" borderId="3" xfId="0" applyFont="1" applyFill="1" applyBorder="1" applyAlignment="1">
      <alignment horizontal="center" wrapText="1"/>
    </xf>
    <xf numFmtId="38" fontId="4" fillId="0" borderId="2" xfId="0" applyNumberFormat="1" applyFont="1" applyBorder="1"/>
    <xf numFmtId="38" fontId="4" fillId="0" borderId="4" xfId="0" applyNumberFormat="1" applyFont="1" applyFill="1" applyBorder="1"/>
    <xf numFmtId="38" fontId="4" fillId="0" borderId="2" xfId="0" applyNumberFormat="1" applyFont="1" applyFill="1" applyBorder="1"/>
    <xf numFmtId="38" fontId="4" fillId="0" borderId="4" xfId="0" applyNumberFormat="1" applyFont="1" applyBorder="1"/>
    <xf numFmtId="38" fontId="4" fillId="0" borderId="5" xfId="0" applyNumberFormat="1" applyFont="1" applyFill="1" applyBorder="1"/>
    <xf numFmtId="38" fontId="41" fillId="0" borderId="2" xfId="0" applyNumberFormat="1" applyFont="1" applyBorder="1"/>
    <xf numFmtId="38" fontId="23" fillId="0" borderId="4" xfId="0" applyNumberFormat="1" applyFont="1" applyFill="1" applyBorder="1"/>
    <xf numFmtId="38" fontId="23" fillId="0" borderId="2" xfId="0" applyNumberFormat="1" applyFont="1" applyFill="1" applyBorder="1"/>
    <xf numFmtId="38" fontId="23" fillId="0" borderId="4" xfId="0" applyNumberFormat="1" applyFont="1" applyBorder="1"/>
    <xf numFmtId="38" fontId="23" fillId="0" borderId="2" xfId="0" applyNumberFormat="1" applyFont="1" applyBorder="1"/>
    <xf numFmtId="38" fontId="23" fillId="0" borderId="5" xfId="0" applyNumberFormat="1" applyFont="1" applyBorder="1"/>
    <xf numFmtId="0" fontId="23" fillId="0" borderId="0" xfId="0" applyFont="1"/>
    <xf numFmtId="0" fontId="41" fillId="0" borderId="2" xfId="0" applyFont="1" applyBorder="1"/>
    <xf numFmtId="0" fontId="42" fillId="0" borderId="2" xfId="0" applyFont="1" applyBorder="1"/>
    <xf numFmtId="38" fontId="23" fillId="0" borderId="5" xfId="0" applyNumberFormat="1" applyFont="1" applyFill="1" applyBorder="1"/>
    <xf numFmtId="38" fontId="23" fillId="0" borderId="5" xfId="0" applyNumberFormat="1" applyFont="1" applyFill="1" applyBorder="1" applyAlignment="1">
      <alignment horizontal="left" wrapText="1" indent="1"/>
    </xf>
    <xf numFmtId="38" fontId="4" fillId="0" borderId="5" xfId="0" applyNumberFormat="1" applyFont="1" applyBorder="1" applyAlignment="1">
      <alignment horizontal="left" wrapText="1" indent="1"/>
    </xf>
    <xf numFmtId="0" fontId="18" fillId="0" borderId="0" xfId="0" applyFont="1" applyAlignment="1"/>
    <xf numFmtId="3" fontId="4" fillId="0" borderId="6" xfId="0" applyNumberFormat="1" applyFont="1" applyBorder="1" applyProtection="1">
      <protection locked="0"/>
    </xf>
    <xf numFmtId="3" fontId="4" fillId="0" borderId="5" xfId="0" applyNumberFormat="1" applyFont="1" applyFill="1" applyBorder="1" applyAlignment="1" applyProtection="1">
      <alignment wrapText="1"/>
      <protection hidden="1"/>
    </xf>
    <xf numFmtId="0" fontId="5" fillId="0" borderId="0" xfId="0" applyFont="1"/>
    <xf numFmtId="3" fontId="4" fillId="0" borderId="2" xfId="0" applyNumberFormat="1" applyFont="1" applyFill="1" applyBorder="1"/>
    <xf numFmtId="3" fontId="4" fillId="0" borderId="2" xfId="0" applyNumberFormat="1" applyFont="1" applyBorder="1"/>
    <xf numFmtId="3" fontId="20" fillId="0" borderId="0" xfId="0" applyNumberFormat="1" applyFont="1"/>
    <xf numFmtId="3" fontId="19" fillId="0" borderId="12" xfId="37" applyNumberFormat="1" applyFont="1" applyBorder="1" applyAlignment="1" applyProtection="1">
      <alignment wrapText="1"/>
      <protection hidden="1"/>
    </xf>
    <xf numFmtId="3" fontId="19" fillId="0" borderId="16" xfId="37" applyNumberFormat="1" applyFont="1" applyBorder="1" applyAlignment="1" applyProtection="1">
      <alignment wrapText="1"/>
      <protection hidden="1"/>
    </xf>
    <xf numFmtId="0" fontId="4" fillId="6" borderId="1" xfId="37" applyFont="1" applyFill="1" applyBorder="1" applyAlignment="1">
      <alignment horizontal="center" vertical="center" wrapText="1"/>
    </xf>
    <xf numFmtId="0" fontId="30" fillId="0" borderId="0" xfId="37" applyFont="1"/>
    <xf numFmtId="0" fontId="18" fillId="0" borderId="0" xfId="38" applyFont="1" applyAlignment="1"/>
    <xf numFmtId="0" fontId="3" fillId="0" borderId="0" xfId="38"/>
    <xf numFmtId="0" fontId="18" fillId="0" borderId="0" xfId="38" applyFont="1"/>
    <xf numFmtId="0" fontId="20" fillId="0" borderId="0" xfId="38" applyFont="1"/>
    <xf numFmtId="0" fontId="3" fillId="0" borderId="3" xfId="38" applyBorder="1"/>
    <xf numFmtId="3" fontId="3" fillId="0" borderId="3" xfId="38" applyNumberFormat="1" applyBorder="1"/>
    <xf numFmtId="0" fontId="3" fillId="0" borderId="0" xfId="38" applyBorder="1"/>
    <xf numFmtId="0" fontId="3" fillId="0" borderId="0" xfId="38" applyFont="1"/>
    <xf numFmtId="0" fontId="0" fillId="0" borderId="8" xfId="0" applyBorder="1" applyAlignment="1">
      <alignment vertical="top" wrapText="1"/>
    </xf>
    <xf numFmtId="0" fontId="4" fillId="0" borderId="8" xfId="0" applyNumberFormat="1" applyFont="1" applyBorder="1" applyAlignment="1">
      <alignment horizontal="left" vertical="top" wrapText="1"/>
    </xf>
    <xf numFmtId="3" fontId="0" fillId="0" borderId="8" xfId="0" applyNumberFormat="1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0" fontId="18" fillId="0" borderId="0" xfId="0" applyFont="1" applyAlignment="1"/>
    <xf numFmtId="3" fontId="5" fillId="3" borderId="0" xfId="0" applyNumberFormat="1" applyFont="1" applyFill="1" applyBorder="1" applyAlignment="1" applyProtection="1">
      <alignment wrapText="1"/>
      <protection hidden="1"/>
    </xf>
    <xf numFmtId="3" fontId="4" fillId="0" borderId="13" xfId="0" applyNumberFormat="1" applyFont="1" applyBorder="1" applyAlignment="1" applyProtection="1">
      <alignment wrapText="1"/>
      <protection hidden="1"/>
    </xf>
    <xf numFmtId="0" fontId="4" fillId="0" borderId="3" xfId="0" applyFont="1" applyFill="1" applyBorder="1" applyAlignment="1">
      <alignment horizontal="center"/>
    </xf>
    <xf numFmtId="3" fontId="4" fillId="7" borderId="2" xfId="0" applyNumberFormat="1" applyFont="1" applyFill="1" applyBorder="1" applyProtection="1">
      <protection locked="0"/>
    </xf>
    <xf numFmtId="3" fontId="4" fillId="7" borderId="4" xfId="0" applyNumberFormat="1" applyFont="1" applyFill="1" applyBorder="1" applyProtection="1">
      <protection locked="0"/>
    </xf>
    <xf numFmtId="165" fontId="4" fillId="7" borderId="2" xfId="0" applyNumberFormat="1" applyFont="1" applyFill="1" applyBorder="1"/>
    <xf numFmtId="0" fontId="0" fillId="7" borderId="0" xfId="0" applyFill="1"/>
    <xf numFmtId="0" fontId="0" fillId="7" borderId="0" xfId="0" applyFill="1" applyAlignment="1">
      <alignment vertical="top"/>
    </xf>
    <xf numFmtId="166" fontId="23" fillId="0" borderId="5" xfId="0" applyNumberFormat="1" applyFont="1" applyBorder="1" applyAlignment="1">
      <alignment horizontal="center" wrapText="1"/>
    </xf>
    <xf numFmtId="0" fontId="4" fillId="0" borderId="0" xfId="0" applyFont="1" applyAlignment="1">
      <alignment horizontal="right"/>
    </xf>
    <xf numFmtId="38" fontId="4" fillId="0" borderId="5" xfId="37" applyNumberFormat="1" applyFont="1" applyBorder="1" applyAlignment="1">
      <alignment horizontal="left" wrapText="1"/>
    </xf>
    <xf numFmtId="38" fontId="5" fillId="0" borderId="0" xfId="37" applyNumberFormat="1" applyFont="1" applyBorder="1"/>
    <xf numFmtId="0" fontId="4" fillId="0" borderId="2" xfId="0" applyFont="1" applyBorder="1" applyAlignment="1">
      <alignment horizontal="center"/>
    </xf>
    <xf numFmtId="3" fontId="23" fillId="0" borderId="2" xfId="0" applyNumberFormat="1" applyFont="1" applyBorder="1" applyAlignment="1" applyProtection="1">
      <alignment wrapText="1"/>
      <protection hidden="1"/>
    </xf>
    <xf numFmtId="166" fontId="23" fillId="0" borderId="5" xfId="0" applyNumberFormat="1" applyFont="1" applyFill="1" applyBorder="1" applyAlignment="1">
      <alignment horizontal="center" wrapText="1"/>
    </xf>
    <xf numFmtId="38" fontId="4" fillId="0" borderId="2" xfId="37" applyNumberFormat="1" applyFont="1" applyFill="1" applyBorder="1"/>
    <xf numFmtId="2" fontId="0" fillId="6" borderId="2" xfId="0" applyNumberForma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6" borderId="11" xfId="0" applyFont="1" applyFill="1" applyBorder="1"/>
    <xf numFmtId="165" fontId="5" fillId="6" borderId="7" xfId="0" applyNumberFormat="1" applyFont="1" applyFill="1" applyBorder="1"/>
    <xf numFmtId="165" fontId="5" fillId="6" borderId="16" xfId="0" applyNumberFormat="1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6" applyFont="1" applyFill="1" applyBorder="1" applyAlignment="1">
      <alignment horizontal="center" wrapText="1"/>
    </xf>
    <xf numFmtId="0" fontId="28" fillId="6" borderId="1" xfId="6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2" fontId="0" fillId="6" borderId="20" xfId="0" applyNumberFormat="1" applyFill="1" applyBorder="1" applyAlignment="1">
      <alignment horizontal="center" vertical="center" wrapText="1"/>
    </xf>
    <xf numFmtId="2" fontId="0" fillId="6" borderId="21" xfId="0" applyNumberFormat="1" applyFill="1" applyBorder="1" applyAlignment="1">
      <alignment horizontal="center" vertical="center" wrapText="1"/>
    </xf>
    <xf numFmtId="3" fontId="5" fillId="6" borderId="7" xfId="0" applyNumberFormat="1" applyFont="1" applyFill="1" applyBorder="1"/>
    <xf numFmtId="0" fontId="5" fillId="6" borderId="7" xfId="0" applyFont="1" applyFill="1" applyBorder="1"/>
    <xf numFmtId="2" fontId="3" fillId="6" borderId="20" xfId="38" applyNumberFormat="1" applyFill="1" applyBorder="1" applyAlignment="1">
      <alignment horizontal="center" vertical="center" wrapText="1"/>
    </xf>
    <xf numFmtId="2" fontId="3" fillId="6" borderId="21" xfId="38" applyNumberFormat="1" applyFill="1" applyBorder="1" applyAlignment="1">
      <alignment horizontal="center" vertical="center" wrapText="1"/>
    </xf>
    <xf numFmtId="0" fontId="5" fillId="6" borderId="16" xfId="0" applyFont="1" applyFill="1" applyBorder="1"/>
    <xf numFmtId="0" fontId="4" fillId="2" borderId="2" xfId="6" applyFont="1" applyFill="1" applyBorder="1" applyAlignment="1">
      <alignment horizontal="center"/>
    </xf>
    <xf numFmtId="3" fontId="20" fillId="0" borderId="2" xfId="6" applyNumberFormat="1" applyFont="1" applyBorder="1"/>
    <xf numFmtId="3" fontId="20" fillId="0" borderId="2" xfId="6" applyNumberFormat="1" applyFont="1" applyFill="1" applyBorder="1"/>
    <xf numFmtId="0" fontId="4" fillId="0" borderId="5" xfId="6" applyFont="1" applyBorder="1"/>
    <xf numFmtId="0" fontId="22" fillId="0" borderId="0" xfId="6" applyFont="1" applyBorder="1"/>
    <xf numFmtId="3" fontId="20" fillId="0" borderId="0" xfId="6" applyNumberFormat="1" applyFont="1" applyBorder="1"/>
    <xf numFmtId="0" fontId="47" fillId="0" borderId="0" xfId="6" applyFont="1" applyBorder="1"/>
    <xf numFmtId="0" fontId="48" fillId="0" borderId="0" xfId="6" applyFont="1" applyBorder="1"/>
    <xf numFmtId="0" fontId="49" fillId="0" borderId="0" xfId="0" applyFont="1"/>
    <xf numFmtId="0" fontId="50" fillId="0" borderId="0" xfId="6" applyFont="1" applyBorder="1"/>
    <xf numFmtId="0" fontId="47" fillId="0" borderId="0" xfId="6" applyFont="1" applyBorder="1" applyAlignment="1">
      <alignment horizontal="left"/>
    </xf>
    <xf numFmtId="0" fontId="48" fillId="0" borderId="0" xfId="6" applyFont="1" applyBorder="1" applyAlignment="1">
      <alignment horizontal="left"/>
    </xf>
    <xf numFmtId="3" fontId="48" fillId="0" borderId="0" xfId="6" applyNumberFormat="1" applyFont="1" applyBorder="1"/>
    <xf numFmtId="3" fontId="48" fillId="7" borderId="0" xfId="6" applyNumberFormat="1" applyFont="1" applyFill="1" applyBorder="1"/>
    <xf numFmtId="3" fontId="51" fillId="7" borderId="0" xfId="6" applyNumberFormat="1" applyFont="1" applyFill="1" applyBorder="1"/>
    <xf numFmtId="0" fontId="48" fillId="7" borderId="0" xfId="6" applyFont="1" applyFill="1" applyBorder="1"/>
    <xf numFmtId="0" fontId="20" fillId="0" borderId="0" xfId="6" applyFont="1" applyBorder="1"/>
    <xf numFmtId="0" fontId="4" fillId="0" borderId="0" xfId="37" applyFont="1"/>
    <xf numFmtId="0" fontId="4" fillId="0" borderId="0" xfId="37" applyFont="1" applyAlignment="1">
      <alignment wrapText="1"/>
    </xf>
    <xf numFmtId="0" fontId="4" fillId="0" borderId="0" xfId="37" applyFont="1" applyFill="1"/>
    <xf numFmtId="0" fontId="18" fillId="0" borderId="0" xfId="37" applyFont="1" applyFill="1"/>
    <xf numFmtId="0" fontId="4" fillId="0" borderId="0" xfId="37" applyFont="1" applyFill="1" applyAlignment="1"/>
    <xf numFmtId="0" fontId="4" fillId="6" borderId="1" xfId="37" applyFont="1" applyFill="1" applyBorder="1" applyAlignment="1">
      <alignment horizontal="left" vertical="center" wrapText="1"/>
    </xf>
    <xf numFmtId="0" fontId="4" fillId="2" borderId="8" xfId="37" applyFont="1" applyFill="1" applyBorder="1" applyAlignment="1">
      <alignment vertical="center" wrapText="1"/>
    </xf>
    <xf numFmtId="0" fontId="4" fillId="6" borderId="2" xfId="37" applyFont="1" applyFill="1" applyBorder="1" applyAlignment="1">
      <alignment horizontal="center" vertical="top" wrapText="1"/>
    </xf>
    <xf numFmtId="0" fontId="4" fillId="2" borderId="2" xfId="37" applyFont="1" applyFill="1" applyBorder="1" applyAlignment="1">
      <alignment horizontal="center" vertical="top" wrapText="1"/>
    </xf>
    <xf numFmtId="0" fontId="4" fillId="6" borderId="3" xfId="37" applyFont="1" applyFill="1" applyBorder="1" applyAlignment="1">
      <alignment horizontal="center" vertical="center" wrapText="1"/>
    </xf>
    <xf numFmtId="0" fontId="4" fillId="2" borderId="3" xfId="37" applyFont="1" applyFill="1" applyBorder="1" applyAlignment="1">
      <alignment horizontal="center" vertical="center" wrapText="1"/>
    </xf>
    <xf numFmtId="38" fontId="4" fillId="0" borderId="2" xfId="37" applyNumberFormat="1" applyFont="1" applyBorder="1"/>
    <xf numFmtId="0" fontId="4" fillId="0" borderId="2" xfId="37" applyFont="1" applyBorder="1"/>
    <xf numFmtId="38" fontId="4" fillId="5" borderId="2" xfId="37" applyNumberFormat="1" applyFont="1" applyFill="1" applyBorder="1" applyAlignment="1">
      <alignment horizontal="left" wrapText="1"/>
    </xf>
    <xf numFmtId="38" fontId="4" fillId="0" borderId="4" xfId="37" applyNumberFormat="1" applyFont="1" applyFill="1" applyBorder="1"/>
    <xf numFmtId="38" fontId="4" fillId="0" borderId="4" xfId="37" applyNumberFormat="1" applyFont="1" applyBorder="1"/>
    <xf numFmtId="38" fontId="4" fillId="0" borderId="5" xfId="37" applyNumberFormat="1" applyFont="1" applyBorder="1"/>
    <xf numFmtId="38" fontId="4" fillId="3" borderId="5" xfId="37" applyNumberFormat="1" applyFont="1" applyFill="1" applyBorder="1" applyAlignment="1">
      <alignment horizontal="center" wrapText="1"/>
    </xf>
    <xf numFmtId="0" fontId="4" fillId="0" borderId="0" xfId="37" applyFont="1" applyBorder="1"/>
    <xf numFmtId="38" fontId="4" fillId="0" borderId="0" xfId="37" applyNumberFormat="1" applyFont="1" applyFill="1" applyBorder="1"/>
    <xf numFmtId="0" fontId="4" fillId="7" borderId="0" xfId="37" applyFont="1" applyFill="1"/>
    <xf numFmtId="0" fontId="4" fillId="7" borderId="0" xfId="37" applyFont="1" applyFill="1" applyBorder="1"/>
    <xf numFmtId="38" fontId="4" fillId="0" borderId="0" xfId="37" applyNumberFormat="1" applyFont="1" applyBorder="1"/>
    <xf numFmtId="0" fontId="29" fillId="0" borderId="0" xfId="6" applyFont="1"/>
    <xf numFmtId="3" fontId="19" fillId="0" borderId="12" xfId="0" applyNumberFormat="1" applyFont="1" applyBorder="1" applyAlignment="1" applyProtection="1">
      <alignment wrapText="1"/>
      <protection hidden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 applyProtection="1">
      <alignment horizontal="center" vertical="center" wrapText="1"/>
      <protection hidden="1"/>
    </xf>
    <xf numFmtId="1" fontId="52" fillId="6" borderId="3" xfId="39" applyNumberFormat="1" applyFont="1" applyFill="1" applyBorder="1" applyAlignment="1">
      <alignment horizontal="center" vertical="center" wrapText="1"/>
    </xf>
    <xf numFmtId="1" fontId="4" fillId="6" borderId="15" xfId="0" applyNumberFormat="1" applyFont="1" applyFill="1" applyBorder="1" applyAlignment="1" applyProtection="1">
      <alignment horizontal="center" vertical="center"/>
      <protection hidden="1"/>
    </xf>
    <xf numFmtId="1" fontId="4" fillId="6" borderId="3" xfId="0" applyNumberFormat="1" applyFont="1" applyFill="1" applyBorder="1" applyAlignment="1" applyProtection="1">
      <alignment horizontal="center" vertical="center"/>
      <protection hidden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left" vertical="center" wrapText="1"/>
    </xf>
    <xf numFmtId="0" fontId="32" fillId="6" borderId="2" xfId="0" applyFont="1" applyFill="1" applyBorder="1" applyAlignment="1">
      <alignment horizontal="center" vertical="top" wrapText="1"/>
    </xf>
    <xf numFmtId="0" fontId="32" fillId="6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Protection="1">
      <protection hidden="1"/>
    </xf>
    <xf numFmtId="3" fontId="4" fillId="0" borderId="4" xfId="0" applyNumberFormat="1" applyFont="1" applyFill="1" applyBorder="1" applyProtection="1">
      <protection hidden="1"/>
    </xf>
    <xf numFmtId="38" fontId="0" fillId="5" borderId="2" xfId="0" applyNumberFormat="1" applyFill="1" applyBorder="1" applyAlignment="1">
      <alignment horizontal="left" wrapText="1"/>
    </xf>
    <xf numFmtId="38" fontId="31" fillId="0" borderId="2" xfId="0" applyNumberFormat="1" applyFont="1" applyBorder="1"/>
    <xf numFmtId="38" fontId="5" fillId="0" borderId="5" xfId="0" applyNumberFormat="1" applyFont="1" applyBorder="1" applyAlignment="1">
      <alignment horizontal="left" wrapText="1"/>
    </xf>
    <xf numFmtId="38" fontId="5" fillId="5" borderId="2" xfId="0" applyNumberFormat="1" applyFont="1" applyFill="1" applyBorder="1" applyAlignment="1">
      <alignment horizontal="left" wrapText="1"/>
    </xf>
    <xf numFmtId="38" fontId="5" fillId="0" borderId="4" xfId="0" applyNumberFormat="1" applyFont="1" applyFill="1" applyBorder="1"/>
    <xf numFmtId="38" fontId="5" fillId="0" borderId="4" xfId="0" applyNumberFormat="1" applyFont="1" applyBorder="1"/>
    <xf numFmtId="38" fontId="5" fillId="0" borderId="2" xfId="0" applyNumberFormat="1" applyFont="1" applyBorder="1"/>
    <xf numFmtId="38" fontId="5" fillId="0" borderId="5" xfId="0" applyNumberFormat="1" applyFont="1" applyBorder="1"/>
    <xf numFmtId="0" fontId="31" fillId="0" borderId="2" xfId="0" applyFont="1" applyBorder="1"/>
    <xf numFmtId="0" fontId="32" fillId="0" borderId="2" xfId="0" applyFont="1" applyBorder="1" applyAlignment="1">
      <alignment horizontal="left" indent="1"/>
    </xf>
    <xf numFmtId="0" fontId="31" fillId="0" borderId="2" xfId="0" applyFont="1" applyBorder="1" applyAlignment="1">
      <alignment horizontal="left" indent="1"/>
    </xf>
    <xf numFmtId="166" fontId="5" fillId="0" borderId="5" xfId="0" applyNumberFormat="1" applyFont="1" applyBorder="1" applyAlignment="1">
      <alignment horizontal="center" wrapText="1"/>
    </xf>
    <xf numFmtId="38" fontId="4" fillId="5" borderId="2" xfId="0" applyNumberFormat="1" applyFont="1" applyFill="1" applyBorder="1" applyAlignment="1">
      <alignment horizontal="left" wrapText="1"/>
    </xf>
    <xf numFmtId="38" fontId="4" fillId="0" borderId="5" xfId="0" applyNumberFormat="1" applyFont="1" applyBorder="1"/>
    <xf numFmtId="38" fontId="23" fillId="0" borderId="5" xfId="0" applyNumberFormat="1" applyFont="1" applyBorder="1" applyAlignment="1">
      <alignment horizontal="left" wrapText="1" indent="2"/>
    </xf>
    <xf numFmtId="38" fontId="23" fillId="0" borderId="5" xfId="0" applyNumberFormat="1" applyFont="1" applyBorder="1" applyAlignment="1">
      <alignment horizontal="left" wrapText="1"/>
    </xf>
    <xf numFmtId="38" fontId="23" fillId="5" borderId="2" xfId="0" applyNumberFormat="1" applyFont="1" applyFill="1" applyBorder="1" applyAlignment="1">
      <alignment horizontal="left" wrapText="1"/>
    </xf>
    <xf numFmtId="38" fontId="23" fillId="0" borderId="5" xfId="0" applyNumberFormat="1" applyFont="1" applyFill="1" applyBorder="1" applyAlignment="1">
      <alignment horizontal="left" wrapText="1" indent="2"/>
    </xf>
    <xf numFmtId="38" fontId="23" fillId="0" borderId="5" xfId="0" applyNumberFormat="1" applyFont="1" applyFill="1" applyBorder="1" applyAlignment="1">
      <alignment horizontal="left" wrapText="1"/>
    </xf>
    <xf numFmtId="38" fontId="4" fillId="0" borderId="5" xfId="0" applyNumberFormat="1" applyFont="1" applyFill="1" applyBorder="1" applyAlignment="1">
      <alignment horizontal="left" wrapText="1" indent="1"/>
    </xf>
    <xf numFmtId="38" fontId="53" fillId="0" borderId="2" xfId="0" applyNumberFormat="1" applyFont="1" applyBorder="1"/>
    <xf numFmtId="38" fontId="29" fillId="0" borderId="5" xfId="0" applyNumberFormat="1" applyFont="1" applyFill="1" applyBorder="1" applyAlignment="1">
      <alignment horizontal="left" wrapText="1" indent="2"/>
    </xf>
    <xf numFmtId="38" fontId="29" fillId="0" borderId="5" xfId="0" applyNumberFormat="1" applyFont="1" applyFill="1" applyBorder="1" applyAlignment="1">
      <alignment horizontal="left" wrapText="1"/>
    </xf>
    <xf numFmtId="49" fontId="32" fillId="0" borderId="2" xfId="0" applyNumberFormat="1" applyFont="1" applyBorder="1"/>
    <xf numFmtId="38" fontId="4" fillId="0" borderId="5" xfId="0" applyNumberFormat="1" applyFont="1" applyFill="1" applyBorder="1" applyAlignment="1">
      <alignment horizontal="left" indent="1"/>
    </xf>
    <xf numFmtId="38" fontId="4" fillId="0" borderId="5" xfId="0" applyNumberFormat="1" applyFont="1" applyFill="1" applyBorder="1" applyAlignment="1">
      <alignment horizontal="left"/>
    </xf>
    <xf numFmtId="38" fontId="4" fillId="0" borderId="2" xfId="0" applyNumberFormat="1" applyFont="1" applyFill="1" applyBorder="1" applyAlignment="1">
      <alignment horizontal="right"/>
    </xf>
    <xf numFmtId="38" fontId="31" fillId="0" borderId="5" xfId="0" applyNumberFormat="1" applyFont="1" applyFill="1" applyBorder="1"/>
    <xf numFmtId="0" fontId="31" fillId="3" borderId="5" xfId="0" applyFont="1" applyFill="1" applyBorder="1" applyAlignment="1"/>
    <xf numFmtId="38" fontId="5" fillId="3" borderId="2" xfId="0" applyNumberFormat="1" applyFont="1" applyFill="1" applyBorder="1" applyAlignment="1">
      <alignment horizontal="left" wrapText="1"/>
    </xf>
    <xf numFmtId="38" fontId="5" fillId="3" borderId="4" xfId="0" applyNumberFormat="1" applyFont="1" applyFill="1" applyBorder="1" applyAlignment="1">
      <alignment horizontal="left" wrapText="1"/>
    </xf>
    <xf numFmtId="38" fontId="0" fillId="0" borderId="2" xfId="0" applyNumberFormat="1" applyFill="1" applyBorder="1" applyAlignment="1">
      <alignment horizontal="left" wrapText="1"/>
    </xf>
    <xf numFmtId="38" fontId="0" fillId="0" borderId="4" xfId="0" applyNumberFormat="1" applyFill="1" applyBorder="1" applyAlignment="1">
      <alignment horizontal="left" wrapText="1"/>
    </xf>
    <xf numFmtId="38" fontId="5" fillId="0" borderId="5" xfId="0" applyNumberFormat="1" applyFont="1" applyFill="1" applyBorder="1" applyAlignment="1">
      <alignment horizontal="left" wrapText="1"/>
    </xf>
    <xf numFmtId="1" fontId="5" fillId="23" borderId="2" xfId="0" applyNumberFormat="1" applyFont="1" applyFill="1" applyBorder="1" applyAlignment="1">
      <alignment horizontal="center" wrapText="1"/>
    </xf>
    <xf numFmtId="1" fontId="23" fillId="23" borderId="2" xfId="0" applyNumberFormat="1" applyFont="1" applyFill="1" applyBorder="1" applyAlignment="1">
      <alignment horizontal="center" wrapText="1"/>
    </xf>
    <xf numFmtId="166" fontId="5" fillId="0" borderId="5" xfId="0" applyNumberFormat="1" applyFont="1" applyFill="1" applyBorder="1" applyAlignment="1">
      <alignment horizontal="center" wrapText="1"/>
    </xf>
    <xf numFmtId="167" fontId="5" fillId="23" borderId="2" xfId="0" applyNumberFormat="1" applyFont="1" applyFill="1" applyBorder="1" applyAlignment="1">
      <alignment horizontal="center" wrapText="1"/>
    </xf>
    <xf numFmtId="166" fontId="5" fillId="0" borderId="5" xfId="0" applyNumberFormat="1" applyFont="1" applyFill="1" applyBorder="1" applyAlignment="1">
      <alignment horizontal="center" vertical="top" wrapText="1"/>
    </xf>
    <xf numFmtId="1" fontId="5" fillId="23" borderId="2" xfId="0" applyNumberFormat="1" applyFont="1" applyFill="1" applyBorder="1" applyAlignment="1">
      <alignment horizontal="center" vertical="top" wrapText="1"/>
    </xf>
    <xf numFmtId="38" fontId="32" fillId="0" borderId="2" xfId="0" applyNumberFormat="1" applyFont="1" applyBorder="1" applyAlignment="1">
      <alignment vertical="top"/>
    </xf>
    <xf numFmtId="0" fontId="34" fillId="0" borderId="2" xfId="0" applyFont="1" applyBorder="1" applyAlignment="1">
      <alignment vertical="top"/>
    </xf>
    <xf numFmtId="38" fontId="5" fillId="0" borderId="5" xfId="0" applyNumberFormat="1" applyFont="1" applyFill="1" applyBorder="1" applyAlignment="1">
      <alignment horizontal="left" vertical="top" wrapText="1"/>
    </xf>
    <xf numFmtId="38" fontId="5" fillId="0" borderId="2" xfId="0" applyNumberFormat="1" applyFont="1" applyFill="1" applyBorder="1" applyAlignment="1">
      <alignment vertical="top"/>
    </xf>
    <xf numFmtId="38" fontId="5" fillId="23" borderId="2" xfId="0" applyNumberFormat="1" applyFont="1" applyFill="1" applyBorder="1" applyAlignment="1">
      <alignment horizontal="center" wrapText="1"/>
    </xf>
    <xf numFmtId="38" fontId="5" fillId="23" borderId="2" xfId="0" applyNumberFormat="1" applyFont="1" applyFill="1" applyBorder="1" applyAlignment="1">
      <alignment horizontal="center" vertical="top" wrapText="1"/>
    </xf>
    <xf numFmtId="38" fontId="5" fillId="0" borderId="4" xfId="0" applyNumberFormat="1" applyFont="1" applyFill="1" applyBorder="1" applyAlignment="1">
      <alignment vertical="top"/>
    </xf>
    <xf numFmtId="38" fontId="5" fillId="0" borderId="5" xfId="0" applyNumberFormat="1" applyFont="1" applyFill="1" applyBorder="1" applyAlignment="1">
      <alignment vertical="top"/>
    </xf>
    <xf numFmtId="38" fontId="23" fillId="23" borderId="2" xfId="0" applyNumberFormat="1" applyFont="1" applyFill="1" applyBorder="1" applyAlignment="1">
      <alignment horizontal="left" wrapText="1"/>
    </xf>
    <xf numFmtId="38" fontId="5" fillId="23" borderId="2" xfId="0" applyNumberFormat="1" applyFont="1" applyFill="1" applyBorder="1" applyAlignment="1">
      <alignment horizontal="left" wrapText="1"/>
    </xf>
    <xf numFmtId="38" fontId="54" fillId="0" borderId="2" xfId="0" applyNumberFormat="1" applyFont="1" applyBorder="1"/>
    <xf numFmtId="38" fontId="54" fillId="0" borderId="2" xfId="0" applyNumberFormat="1" applyFont="1" applyBorder="1" applyAlignment="1">
      <alignment vertical="top"/>
    </xf>
    <xf numFmtId="0" fontId="32" fillId="0" borderId="2" xfId="0" applyFont="1" applyBorder="1" applyAlignment="1">
      <alignment vertical="top"/>
    </xf>
    <xf numFmtId="38" fontId="55" fillId="0" borderId="2" xfId="0" applyNumberFormat="1" applyFont="1" applyBorder="1"/>
    <xf numFmtId="38" fontId="55" fillId="0" borderId="2" xfId="0" applyNumberFormat="1" applyFont="1" applyBorder="1" applyAlignment="1">
      <alignment vertical="top"/>
    </xf>
    <xf numFmtId="0" fontId="41" fillId="0" borderId="2" xfId="0" applyFont="1" applyBorder="1" applyAlignment="1">
      <alignment vertical="top"/>
    </xf>
    <xf numFmtId="1" fontId="23" fillId="23" borderId="2" xfId="0" applyNumberFormat="1" applyFont="1" applyFill="1" applyBorder="1" applyAlignment="1">
      <alignment horizontal="center" vertical="top" wrapText="1"/>
    </xf>
    <xf numFmtId="38" fontId="23" fillId="0" borderId="2" xfId="0" applyNumberFormat="1" applyFont="1" applyFill="1" applyBorder="1" applyAlignment="1">
      <alignment vertical="top"/>
    </xf>
    <xf numFmtId="38" fontId="23" fillId="0" borderId="5" xfId="0" applyNumberFormat="1" applyFont="1" applyFill="1" applyBorder="1" applyAlignment="1">
      <alignment vertical="top"/>
    </xf>
    <xf numFmtId="1" fontId="29" fillId="23" borderId="2" xfId="0" applyNumberFormat="1" applyFont="1" applyFill="1" applyBorder="1" applyAlignment="1">
      <alignment horizontal="center" vertical="top" wrapText="1"/>
    </xf>
    <xf numFmtId="0" fontId="31" fillId="3" borderId="2" xfId="0" applyFont="1" applyFill="1" applyBorder="1"/>
    <xf numFmtId="38" fontId="5" fillId="3" borderId="5" xfId="0" applyNumberFormat="1" applyFont="1" applyFill="1" applyBorder="1" applyAlignment="1">
      <alignment wrapText="1"/>
    </xf>
    <xf numFmtId="38" fontId="5" fillId="3" borderId="2" xfId="0" applyNumberFormat="1" applyFont="1" applyFill="1" applyBorder="1" applyAlignment="1">
      <alignment wrapText="1"/>
    </xf>
    <xf numFmtId="38" fontId="31" fillId="0" borderId="2" xfId="0" applyNumberFormat="1" applyFont="1" applyBorder="1" applyAlignment="1">
      <alignment horizontal="right" vertical="top"/>
    </xf>
    <xf numFmtId="0" fontId="34" fillId="0" borderId="2" xfId="0" applyFont="1" applyBorder="1" applyAlignment="1">
      <alignment vertical="top" wrapText="1"/>
    </xf>
    <xf numFmtId="0" fontId="31" fillId="2" borderId="7" xfId="0" applyFont="1" applyFill="1" applyBorder="1" applyAlignment="1">
      <alignment vertical="center"/>
    </xf>
    <xf numFmtId="38" fontId="0" fillId="2" borderId="11" xfId="0" applyNumberFormat="1" applyFill="1" applyBorder="1" applyAlignment="1">
      <alignment vertical="center" wrapText="1"/>
    </xf>
    <xf numFmtId="38" fontId="0" fillId="2" borderId="7" xfId="0" applyNumberFormat="1" applyFill="1" applyBorder="1" applyAlignment="1">
      <alignment vertical="center" wrapText="1"/>
    </xf>
    <xf numFmtId="38" fontId="5" fillId="2" borderId="7" xfId="0" applyNumberFormat="1" applyFont="1" applyFill="1" applyBorder="1" applyAlignment="1">
      <alignment vertical="center"/>
    </xf>
    <xf numFmtId="0" fontId="56" fillId="0" borderId="0" xfId="0" applyFont="1"/>
    <xf numFmtId="3" fontId="0" fillId="0" borderId="5" xfId="0" applyNumberFormat="1" applyBorder="1" applyAlignment="1">
      <alignment vertical="top"/>
    </xf>
    <xf numFmtId="3" fontId="0" fillId="0" borderId="2" xfId="0" applyNumberFormat="1" applyBorder="1" applyAlignment="1">
      <alignment vertical="top"/>
    </xf>
    <xf numFmtId="0" fontId="57" fillId="0" borderId="7" xfId="39" applyFont="1" applyBorder="1" applyAlignment="1">
      <alignment wrapText="1"/>
    </xf>
    <xf numFmtId="0" fontId="32" fillId="0" borderId="16" xfId="39" applyFont="1" applyBorder="1"/>
    <xf numFmtId="4" fontId="32" fillId="0" borderId="10" xfId="39" applyNumberFormat="1" applyFont="1" applyBorder="1"/>
    <xf numFmtId="4" fontId="52" fillId="0" borderId="3" xfId="39" applyNumberFormat="1" applyFont="1" applyBorder="1"/>
    <xf numFmtId="4" fontId="52" fillId="0" borderId="7" xfId="39" applyNumberFormat="1" applyFont="1" applyBorder="1"/>
    <xf numFmtId="0" fontId="52" fillId="0" borderId="7" xfId="39" applyFont="1" applyBorder="1" applyAlignment="1">
      <alignment horizontal="left" wrapText="1" indent="2"/>
    </xf>
    <xf numFmtId="0" fontId="52" fillId="0" borderId="16" xfId="39" applyFont="1" applyBorder="1"/>
    <xf numFmtId="4" fontId="52" fillId="0" borderId="16" xfId="39" applyNumberFormat="1" applyFont="1" applyBorder="1"/>
    <xf numFmtId="0" fontId="52" fillId="0" borderId="7" xfId="39" applyFont="1" applyBorder="1" applyAlignment="1">
      <alignment horizontal="left" indent="2"/>
    </xf>
    <xf numFmtId="3" fontId="52" fillId="0" borderId="16" xfId="39" applyNumberFormat="1" applyFont="1" applyBorder="1"/>
    <xf numFmtId="3" fontId="52" fillId="0" borderId="7" xfId="39" applyNumberFormat="1" applyFont="1" applyBorder="1"/>
    <xf numFmtId="0" fontId="52" fillId="0" borderId="7" xfId="39" applyFont="1" applyBorder="1" applyAlignment="1">
      <alignment horizontal="left" vertical="top" indent="2"/>
    </xf>
    <xf numFmtId="0" fontId="52" fillId="0" borderId="16" xfId="39" applyFont="1" applyBorder="1" applyAlignment="1">
      <alignment vertical="top" wrapText="1"/>
    </xf>
    <xf numFmtId="3" fontId="52" fillId="0" borderId="16" xfId="39" applyNumberFormat="1" applyFont="1" applyBorder="1" applyAlignment="1">
      <alignment vertical="top"/>
    </xf>
    <xf numFmtId="3" fontId="52" fillId="0" borderId="7" xfId="39" applyNumberFormat="1" applyFont="1" applyBorder="1" applyAlignment="1">
      <alignment vertical="top"/>
    </xf>
    <xf numFmtId="0" fontId="32" fillId="0" borderId="16" xfId="39" applyFont="1" applyBorder="1" applyAlignment="1">
      <alignment vertical="top" wrapText="1"/>
    </xf>
    <xf numFmtId="3" fontId="32" fillId="0" borderId="16" xfId="39" applyNumberFormat="1" applyFont="1" applyBorder="1" applyAlignment="1">
      <alignment vertical="top"/>
    </xf>
    <xf numFmtId="0" fontId="52" fillId="6" borderId="7" xfId="39" applyFont="1" applyFill="1" applyBorder="1" applyAlignment="1"/>
    <xf numFmtId="0" fontId="52" fillId="6" borderId="16" xfId="39" applyFont="1" applyFill="1" applyBorder="1"/>
    <xf numFmtId="3" fontId="52" fillId="6" borderId="16" xfId="39" applyNumberFormat="1" applyFont="1" applyFill="1" applyBorder="1"/>
    <xf numFmtId="0" fontId="52" fillId="0" borderId="7" xfId="39" applyFont="1" applyBorder="1" applyAlignment="1"/>
    <xf numFmtId="0" fontId="57" fillId="0" borderId="7" xfId="39" applyFont="1" applyBorder="1" applyAlignment="1"/>
    <xf numFmtId="0" fontId="52" fillId="0" borderId="7" xfId="39" applyFont="1" applyBorder="1" applyAlignment="1">
      <alignment horizontal="left" indent="1"/>
    </xf>
    <xf numFmtId="0" fontId="52" fillId="0" borderId="7" xfId="39" applyFont="1" applyBorder="1"/>
    <xf numFmtId="0" fontId="52" fillId="6" borderId="7" xfId="39" applyFont="1" applyFill="1" applyBorder="1"/>
    <xf numFmtId="3" fontId="52" fillId="6" borderId="7" xfId="39" applyNumberFormat="1" applyFont="1" applyFill="1" applyBorder="1"/>
    <xf numFmtId="2" fontId="4" fillId="7" borderId="2" xfId="0" applyNumberFormat="1" applyFont="1" applyFill="1" applyBorder="1" applyAlignment="1">
      <alignment horizontal="center" vertical="center" wrapText="1"/>
    </xf>
    <xf numFmtId="2" fontId="4" fillId="6" borderId="21" xfId="0" applyNumberFormat="1" applyFont="1" applyFill="1" applyBorder="1" applyAlignment="1">
      <alignment horizontal="center" vertical="center" wrapText="1"/>
    </xf>
    <xf numFmtId="2" fontId="4" fillId="6" borderId="22" xfId="0" applyNumberFormat="1" applyFont="1" applyFill="1" applyBorder="1" applyAlignment="1">
      <alignment horizontal="center" vertical="center" wrapText="1"/>
    </xf>
    <xf numFmtId="0" fontId="52" fillId="0" borderId="0" xfId="39" applyFont="1" applyBorder="1"/>
    <xf numFmtId="9" fontId="0" fillId="5" borderId="2" xfId="0" applyNumberFormat="1" applyFill="1" applyBorder="1" applyAlignment="1">
      <alignment horizontal="left" wrapText="1"/>
    </xf>
    <xf numFmtId="9" fontId="0" fillId="3" borderId="2" xfId="0" applyNumberFormat="1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left" wrapText="1"/>
    </xf>
    <xf numFmtId="38" fontId="0" fillId="0" borderId="5" xfId="0" applyNumberFormat="1" applyBorder="1" applyAlignment="1">
      <alignment horizontal="left"/>
    </xf>
    <xf numFmtId="9" fontId="0" fillId="5" borderId="2" xfId="0" applyNumberFormat="1" applyFill="1" applyBorder="1" applyAlignment="1">
      <alignment horizontal="left"/>
    </xf>
    <xf numFmtId="9" fontId="0" fillId="3" borderId="4" xfId="0" applyNumberFormat="1" applyFill="1" applyBorder="1" applyAlignment="1">
      <alignment horizontal="center" wrapText="1"/>
    </xf>
    <xf numFmtId="9" fontId="0" fillId="5" borderId="4" xfId="0" applyNumberFormat="1" applyFill="1" applyBorder="1" applyAlignment="1">
      <alignment horizontal="center" wrapText="1"/>
    </xf>
    <xf numFmtId="9" fontId="0" fillId="5" borderId="2" xfId="0" applyNumberFormat="1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32" fillId="24" borderId="2" xfId="0" applyFont="1" applyFill="1" applyBorder="1"/>
    <xf numFmtId="38" fontId="0" fillId="24" borderId="5" xfId="0" applyNumberFormat="1" applyFill="1" applyBorder="1" applyAlignment="1">
      <alignment horizontal="left" wrapText="1"/>
    </xf>
    <xf numFmtId="9" fontId="0" fillId="24" borderId="2" xfId="0" applyNumberFormat="1" applyFill="1" applyBorder="1" applyAlignment="1">
      <alignment horizontal="center" wrapText="1"/>
    </xf>
    <xf numFmtId="169" fontId="5" fillId="24" borderId="2" xfId="0" applyNumberFormat="1" applyFont="1" applyFill="1" applyBorder="1"/>
    <xf numFmtId="38" fontId="56" fillId="0" borderId="5" xfId="0" applyNumberFormat="1" applyFont="1" applyBorder="1" applyAlignment="1">
      <alignment horizontal="center" wrapText="1"/>
    </xf>
    <xf numFmtId="9" fontId="0" fillId="3" borderId="5" xfId="0" applyNumberFormat="1" applyFill="1" applyBorder="1" applyAlignment="1">
      <alignment horizontal="center" wrapText="1"/>
    </xf>
    <xf numFmtId="38" fontId="4" fillId="0" borderId="2" xfId="0" applyNumberFormat="1" applyFont="1" applyFill="1" applyBorder="1" applyAlignment="1">
      <alignment horizontal="center"/>
    </xf>
    <xf numFmtId="38" fontId="4" fillId="0" borderId="2" xfId="0" applyNumberFormat="1" applyFont="1" applyBorder="1" applyAlignment="1">
      <alignment horizontal="right"/>
    </xf>
    <xf numFmtId="9" fontId="0" fillId="2" borderId="7" xfId="0" applyNumberFormat="1" applyFill="1" applyBorder="1" applyAlignment="1">
      <alignment horizontal="center" vertical="center" wrapText="1"/>
    </xf>
    <xf numFmtId="38" fontId="32" fillId="7" borderId="0" xfId="0" applyNumberFormat="1" applyFont="1" applyFill="1" applyBorder="1" applyAlignment="1">
      <alignment vertical="center"/>
    </xf>
    <xf numFmtId="9" fontId="0" fillId="5" borderId="2" xfId="0" applyNumberFormat="1" applyFill="1" applyBorder="1" applyAlignment="1">
      <alignment wrapText="1"/>
    </xf>
    <xf numFmtId="0" fontId="32" fillId="7" borderId="0" xfId="0" applyFont="1" applyFill="1" applyBorder="1"/>
    <xf numFmtId="38" fontId="0" fillId="7" borderId="0" xfId="0" applyNumberFormat="1" applyFill="1" applyBorder="1" applyAlignment="1">
      <alignment horizontal="left" wrapText="1"/>
    </xf>
    <xf numFmtId="9" fontId="0" fillId="7" borderId="0" xfId="0" applyNumberFormat="1" applyFill="1" applyBorder="1" applyAlignment="1">
      <alignment horizontal="left" wrapText="1"/>
    </xf>
    <xf numFmtId="169" fontId="5" fillId="7" borderId="0" xfId="0" applyNumberFormat="1" applyFont="1" applyFill="1" applyBorder="1"/>
    <xf numFmtId="0" fontId="32" fillId="24" borderId="3" xfId="0" applyFont="1" applyFill="1" applyBorder="1"/>
    <xf numFmtId="38" fontId="0" fillId="24" borderId="9" xfId="0" applyNumberFormat="1" applyFill="1" applyBorder="1" applyAlignment="1">
      <alignment horizontal="left" wrapText="1"/>
    </xf>
    <xf numFmtId="9" fontId="0" fillId="24" borderId="3" xfId="0" applyNumberFormat="1" applyFill="1" applyBorder="1" applyAlignment="1">
      <alignment horizontal="left" wrapText="1"/>
    </xf>
    <xf numFmtId="169" fontId="5" fillId="24" borderId="3" xfId="0" applyNumberFormat="1" applyFont="1" applyFill="1" applyBorder="1"/>
    <xf numFmtId="3" fontId="32" fillId="0" borderId="10" xfId="39" applyNumberFormat="1" applyFont="1" applyBorder="1"/>
    <xf numFmtId="3" fontId="32" fillId="0" borderId="16" xfId="39" applyNumberFormat="1" applyFont="1" applyBorder="1"/>
    <xf numFmtId="2" fontId="3" fillId="7" borderId="2" xfId="38" applyNumberFormat="1" applyFill="1" applyBorder="1" applyAlignment="1">
      <alignment horizontal="center" vertical="center" wrapText="1"/>
    </xf>
    <xf numFmtId="0" fontId="3" fillId="7" borderId="0" xfId="38" applyFill="1"/>
    <xf numFmtId="0" fontId="52" fillId="0" borderId="0" xfId="39" applyFont="1"/>
    <xf numFmtId="0" fontId="3" fillId="7" borderId="23" xfId="38" applyFill="1" applyBorder="1"/>
    <xf numFmtId="0" fontId="3" fillId="0" borderId="10" xfId="38" applyBorder="1"/>
    <xf numFmtId="2" fontId="4" fillId="7" borderId="24" xfId="0" applyNumberFormat="1" applyFont="1" applyFill="1" applyBorder="1" applyAlignment="1">
      <alignment horizontal="center" vertical="center" wrapText="1"/>
    </xf>
    <xf numFmtId="2" fontId="3" fillId="7" borderId="24" xfId="38" applyNumberFormat="1" applyFill="1" applyBorder="1" applyAlignment="1">
      <alignment horizontal="center" vertical="center" wrapText="1"/>
    </xf>
    <xf numFmtId="0" fontId="0" fillId="0" borderId="13" xfId="0" applyBorder="1"/>
    <xf numFmtId="0" fontId="0" fillId="0" borderId="12" xfId="0" applyBorder="1"/>
    <xf numFmtId="0" fontId="0" fillId="0" borderId="6" xfId="0" applyBorder="1"/>
    <xf numFmtId="0" fontId="0" fillId="0" borderId="4" xfId="0" applyBorder="1"/>
    <xf numFmtId="2" fontId="4" fillId="6" borderId="25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/>
    <xf numFmtId="0" fontId="23" fillId="0" borderId="0" xfId="0" applyFont="1" applyAlignment="1">
      <alignment vertical="top"/>
    </xf>
    <xf numFmtId="38" fontId="5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0" fillId="0" borderId="10" xfId="0" applyBorder="1"/>
    <xf numFmtId="0" fontId="0" fillId="0" borderId="1" xfId="0" applyBorder="1"/>
    <xf numFmtId="0" fontId="19" fillId="0" borderId="16" xfId="0" applyFont="1" applyBorder="1" applyAlignment="1"/>
    <xf numFmtId="0" fontId="19" fillId="0" borderId="12" xfId="0" applyFont="1" applyBorder="1" applyAlignment="1"/>
    <xf numFmtId="3" fontId="4" fillId="0" borderId="15" xfId="0" applyNumberFormat="1" applyFont="1" applyBorder="1" applyAlignment="1" applyProtection="1">
      <alignment wrapText="1"/>
      <protection hidden="1"/>
    </xf>
    <xf numFmtId="0" fontId="5" fillId="7" borderId="0" xfId="0" applyFont="1" applyFill="1" applyBorder="1"/>
    <xf numFmtId="165" fontId="5" fillId="7" borderId="0" xfId="0" applyNumberFormat="1" applyFont="1" applyFill="1" applyBorder="1"/>
    <xf numFmtId="0" fontId="4" fillId="0" borderId="9" xfId="0" applyFont="1" applyBorder="1"/>
    <xf numFmtId="0" fontId="0" fillId="0" borderId="9" xfId="0" applyBorder="1" applyAlignment="1">
      <alignment horizontal="left"/>
    </xf>
    <xf numFmtId="0" fontId="0" fillId="0" borderId="3" xfId="0" applyFill="1" applyBorder="1"/>
    <xf numFmtId="38" fontId="41" fillId="0" borderId="3" xfId="0" applyNumberFormat="1" applyFont="1" applyBorder="1"/>
    <xf numFmtId="0" fontId="42" fillId="0" borderId="3" xfId="0" applyFont="1" applyBorder="1"/>
    <xf numFmtId="38" fontId="23" fillId="0" borderId="9" xfId="0" applyNumberFormat="1" applyFont="1" applyFill="1" applyBorder="1" applyAlignment="1">
      <alignment horizontal="left" wrapText="1" indent="1"/>
    </xf>
    <xf numFmtId="38" fontId="23" fillId="0" borderId="9" xfId="0" applyNumberFormat="1" applyFont="1" applyFill="1" applyBorder="1" applyAlignment="1">
      <alignment horizontal="left" wrapText="1"/>
    </xf>
    <xf numFmtId="38" fontId="23" fillId="23" borderId="3" xfId="0" applyNumberFormat="1" applyFont="1" applyFill="1" applyBorder="1" applyAlignment="1">
      <alignment horizontal="left" wrapText="1"/>
    </xf>
    <xf numFmtId="38" fontId="23" fillId="0" borderId="3" xfId="0" applyNumberFormat="1" applyFont="1" applyFill="1" applyBorder="1"/>
    <xf numFmtId="38" fontId="23" fillId="0" borderId="10" xfId="0" applyNumberFormat="1" applyFont="1" applyFill="1" applyBorder="1"/>
    <xf numFmtId="38" fontId="23" fillId="0" borderId="9" xfId="0" applyNumberFormat="1" applyFont="1" applyFill="1" applyBorder="1"/>
    <xf numFmtId="3" fontId="0" fillId="0" borderId="3" xfId="0" applyNumberFormat="1" applyBorder="1"/>
    <xf numFmtId="0" fontId="0" fillId="0" borderId="0" xfId="0" applyBorder="1"/>
    <xf numFmtId="0" fontId="60" fillId="0" borderId="0" xfId="39" applyFont="1" applyBorder="1"/>
    <xf numFmtId="165" fontId="56" fillId="0" borderId="2" xfId="0" applyNumberFormat="1" applyFont="1" applyBorder="1"/>
    <xf numFmtId="38" fontId="23" fillId="0" borderId="5" xfId="0" applyNumberFormat="1" applyFont="1" applyFill="1" applyBorder="1" applyAlignment="1">
      <alignment horizontal="left" vertical="top" wrapText="1"/>
    </xf>
    <xf numFmtId="38" fontId="23" fillId="0" borderId="5" xfId="0" applyNumberFormat="1" applyFont="1" applyFill="1" applyBorder="1" applyAlignment="1">
      <alignment horizontal="left" vertical="top" wrapText="1" indent="1"/>
    </xf>
    <xf numFmtId="38" fontId="29" fillId="0" borderId="5" xfId="0" applyNumberFormat="1" applyFont="1" applyFill="1" applyBorder="1" applyAlignment="1">
      <alignment horizontal="left" vertical="top" wrapText="1"/>
    </xf>
    <xf numFmtId="170" fontId="4" fillId="0" borderId="2" xfId="0" applyNumberFormat="1" applyFont="1" applyFill="1" applyBorder="1"/>
    <xf numFmtId="0" fontId="60" fillId="0" borderId="0" xfId="39" applyFont="1"/>
    <xf numFmtId="38" fontId="61" fillId="0" borderId="2" xfId="0" applyNumberFormat="1" applyFont="1" applyFill="1" applyBorder="1" applyAlignment="1">
      <alignment vertical="top"/>
    </xf>
    <xf numFmtId="3" fontId="4" fillId="0" borderId="7" xfId="0" applyNumberFormat="1" applyFont="1" applyBorder="1" applyAlignment="1" applyProtection="1">
      <alignment horizontal="center"/>
      <protection hidden="1"/>
    </xf>
    <xf numFmtId="170" fontId="4" fillId="7" borderId="2" xfId="0" applyNumberFormat="1" applyFont="1" applyFill="1" applyBorder="1" applyAlignment="1"/>
    <xf numFmtId="38" fontId="23" fillId="0" borderId="4" xfId="0" applyNumberFormat="1" applyFont="1" applyFill="1" applyBorder="1" applyAlignment="1">
      <alignment vertical="top"/>
    </xf>
    <xf numFmtId="38" fontId="4" fillId="3" borderId="2" xfId="37" applyNumberFormat="1" applyFont="1" applyFill="1" applyBorder="1" applyAlignment="1">
      <alignment horizontal="center" wrapText="1"/>
    </xf>
    <xf numFmtId="0" fontId="19" fillId="0" borderId="12" xfId="0" applyFont="1" applyBorder="1" applyAlignment="1"/>
    <xf numFmtId="1" fontId="62" fillId="6" borderId="3" xfId="39" applyNumberFormat="1" applyFont="1" applyFill="1" applyBorder="1" applyAlignment="1">
      <alignment horizontal="center" vertical="center" wrapText="1"/>
    </xf>
    <xf numFmtId="165" fontId="4" fillId="0" borderId="2" xfId="6" applyNumberFormat="1" applyFont="1" applyBorder="1"/>
    <xf numFmtId="0" fontId="4" fillId="0" borderId="5" xfId="6" applyFont="1" applyBorder="1" applyAlignment="1"/>
    <xf numFmtId="0" fontId="4" fillId="0" borderId="0" xfId="0" applyFont="1" applyAlignment="1"/>
    <xf numFmtId="0" fontId="4" fillId="7" borderId="5" xfId="6" applyFont="1" applyFill="1" applyBorder="1" applyAlignment="1">
      <alignment horizontal="left"/>
    </xf>
    <xf numFmtId="0" fontId="20" fillId="0" borderId="0" xfId="6" applyFont="1" applyAlignment="1">
      <alignment wrapText="1"/>
    </xf>
    <xf numFmtId="0" fontId="32" fillId="0" borderId="7" xfId="39" applyFont="1" applyFill="1" applyBorder="1" applyAlignment="1">
      <alignment horizontal="left" vertical="top" indent="2"/>
    </xf>
    <xf numFmtId="0" fontId="32" fillId="0" borderId="7" xfId="39" applyFont="1" applyBorder="1" applyAlignment="1">
      <alignment horizontal="left" vertical="top" indent="2"/>
    </xf>
    <xf numFmtId="38" fontId="5" fillId="0" borderId="5" xfId="0" applyNumberFormat="1" applyFont="1" applyBorder="1" applyAlignment="1">
      <alignment horizontal="center" wrapText="1"/>
    </xf>
    <xf numFmtId="38" fontId="32" fillId="0" borderId="2" xfId="0" applyNumberFormat="1" applyFont="1" applyFill="1" applyBorder="1" applyAlignment="1"/>
    <xf numFmtId="0" fontId="34" fillId="0" borderId="2" xfId="0" applyFont="1" applyFill="1" applyBorder="1" applyAlignment="1">
      <alignment wrapText="1"/>
    </xf>
    <xf numFmtId="38" fontId="0" fillId="0" borderId="2" xfId="0" applyNumberFormat="1" applyFill="1" applyBorder="1" applyAlignment="1"/>
    <xf numFmtId="38" fontId="0" fillId="0" borderId="4" xfId="0" applyNumberFormat="1" applyFill="1" applyBorder="1" applyAlignment="1"/>
    <xf numFmtId="38" fontId="0" fillId="0" borderId="5" xfId="0" applyNumberFormat="1" applyFill="1" applyBorder="1" applyAlignment="1"/>
    <xf numFmtId="0" fontId="0" fillId="0" borderId="0" xfId="0" applyAlignment="1"/>
    <xf numFmtId="0" fontId="64" fillId="0" borderId="0" xfId="0" applyFont="1"/>
    <xf numFmtId="0" fontId="0" fillId="0" borderId="5" xfId="0" applyBorder="1" applyAlignment="1">
      <alignment vertical="top" wrapText="1"/>
    </xf>
    <xf numFmtId="0" fontId="4" fillId="0" borderId="5" xfId="0" applyNumberFormat="1" applyFont="1" applyBorder="1" applyAlignment="1">
      <alignment horizontal="left" vertical="top" wrapText="1"/>
    </xf>
    <xf numFmtId="3" fontId="0" fillId="0" borderId="5" xfId="0" applyNumberFormat="1" applyBorder="1" applyAlignment="1">
      <alignment vertical="top" wrapText="1"/>
    </xf>
    <xf numFmtId="3" fontId="0" fillId="0" borderId="2" xfId="0" applyNumberFormat="1" applyBorder="1" applyAlignment="1">
      <alignment vertical="top" wrapText="1"/>
    </xf>
    <xf numFmtId="3" fontId="0" fillId="0" borderId="4" xfId="0" applyNumberFormat="1" applyBorder="1" applyAlignment="1">
      <alignment vertical="top" wrapText="1"/>
    </xf>
    <xf numFmtId="0" fontId="32" fillId="0" borderId="7" xfId="39" applyFont="1" applyBorder="1" applyAlignment="1">
      <alignment horizontal="left" indent="2"/>
    </xf>
    <xf numFmtId="0" fontId="4" fillId="0" borderId="2" xfId="6" applyFont="1" applyBorder="1"/>
    <xf numFmtId="0" fontId="4" fillId="0" borderId="4" xfId="0" applyFont="1" applyBorder="1"/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2" fontId="0" fillId="6" borderId="7" xfId="0" applyNumberFormat="1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/>
    <xf numFmtId="38" fontId="5" fillId="0" borderId="5" xfId="0" applyNumberFormat="1" applyFont="1" applyFill="1" applyBorder="1" applyAlignment="1">
      <alignment wrapText="1"/>
    </xf>
    <xf numFmtId="38" fontId="5" fillId="0" borderId="2" xfId="0" applyNumberFormat="1" applyFont="1" applyFill="1" applyBorder="1" applyAlignment="1">
      <alignment wrapText="1"/>
    </xf>
    <xf numFmtId="38" fontId="65" fillId="0" borderId="5" xfId="0" applyNumberFormat="1" applyFont="1" applyFill="1" applyBorder="1" applyAlignment="1">
      <alignment horizontal="left" vertical="top" wrapText="1"/>
    </xf>
    <xf numFmtId="38" fontId="66" fillId="0" borderId="5" xfId="0" applyNumberFormat="1" applyFont="1" applyFill="1" applyBorder="1" applyAlignment="1">
      <alignment horizontal="left" vertical="top" wrapText="1"/>
    </xf>
    <xf numFmtId="1" fontId="66" fillId="23" borderId="2" xfId="0" applyNumberFormat="1" applyFont="1" applyFill="1" applyBorder="1" applyAlignment="1">
      <alignment horizontal="center" vertical="top" wrapText="1"/>
    </xf>
    <xf numFmtId="38" fontId="65" fillId="0" borderId="2" xfId="0" applyNumberFormat="1" applyFont="1" applyFill="1" applyBorder="1" applyAlignment="1">
      <alignment vertical="top"/>
    </xf>
    <xf numFmtId="38" fontId="65" fillId="0" borderId="4" xfId="0" applyNumberFormat="1" applyFont="1" applyFill="1" applyBorder="1" applyAlignment="1">
      <alignment vertical="top"/>
    </xf>
    <xf numFmtId="38" fontId="65" fillId="0" borderId="5" xfId="0" applyNumberFormat="1" applyFont="1" applyFill="1" applyBorder="1" applyAlignment="1">
      <alignment vertical="top"/>
    </xf>
    <xf numFmtId="1" fontId="65" fillId="23" borderId="2" xfId="0" applyNumberFormat="1" applyFont="1" applyFill="1" applyBorder="1" applyAlignment="1">
      <alignment horizontal="center" vertical="top" wrapText="1"/>
    </xf>
    <xf numFmtId="0" fontId="23" fillId="0" borderId="0" xfId="0" applyFont="1" applyFill="1" applyBorder="1"/>
    <xf numFmtId="38" fontId="67" fillId="0" borderId="5" xfId="0" applyNumberFormat="1" applyFont="1" applyFill="1" applyBorder="1" applyAlignment="1">
      <alignment horizontal="left" vertical="top" wrapText="1" indent="1"/>
    </xf>
    <xf numFmtId="38" fontId="67" fillId="0" borderId="5" xfId="0" applyNumberFormat="1" applyFont="1" applyFill="1" applyBorder="1" applyAlignment="1">
      <alignment horizontal="left" vertical="top" wrapText="1"/>
    </xf>
    <xf numFmtId="1" fontId="67" fillId="23" borderId="2" xfId="0" applyNumberFormat="1" applyFont="1" applyFill="1" applyBorder="1" applyAlignment="1">
      <alignment horizontal="center" vertical="top" wrapText="1"/>
    </xf>
    <xf numFmtId="38" fontId="67" fillId="0" borderId="2" xfId="0" applyNumberFormat="1" applyFont="1" applyFill="1" applyBorder="1" applyAlignment="1">
      <alignment vertical="top"/>
    </xf>
    <xf numFmtId="38" fontId="67" fillId="0" borderId="4" xfId="0" applyNumberFormat="1" applyFont="1" applyFill="1" applyBorder="1" applyAlignment="1">
      <alignment vertical="top"/>
    </xf>
    <xf numFmtId="38" fontId="67" fillId="0" borderId="5" xfId="0" applyNumberFormat="1" applyFont="1" applyFill="1" applyBorder="1" applyAlignment="1">
      <alignment vertical="top"/>
    </xf>
    <xf numFmtId="38" fontId="67" fillId="0" borderId="5" xfId="0" applyNumberFormat="1" applyFont="1" applyFill="1" applyBorder="1" applyAlignment="1">
      <alignment horizontal="left" wrapText="1" indent="1"/>
    </xf>
    <xf numFmtId="38" fontId="67" fillId="0" borderId="5" xfId="0" applyNumberFormat="1" applyFont="1" applyFill="1" applyBorder="1" applyAlignment="1">
      <alignment horizontal="left" wrapText="1"/>
    </xf>
    <xf numFmtId="1" fontId="67" fillId="23" borderId="2" xfId="0" applyNumberFormat="1" applyFont="1" applyFill="1" applyBorder="1" applyAlignment="1">
      <alignment horizontal="center" wrapText="1"/>
    </xf>
    <xf numFmtId="38" fontId="67" fillId="0" borderId="2" xfId="0" applyNumberFormat="1" applyFont="1" applyFill="1" applyBorder="1"/>
    <xf numFmtId="1" fontId="65" fillId="0" borderId="2" xfId="0" applyNumberFormat="1" applyFont="1" applyFill="1" applyBorder="1" applyAlignment="1">
      <alignment horizontal="center" vertical="top" wrapText="1"/>
    </xf>
    <xf numFmtId="1" fontId="67" fillId="0" borderId="2" xfId="0" applyNumberFormat="1" applyFont="1" applyFill="1" applyBorder="1" applyAlignment="1">
      <alignment horizontal="center" vertical="top" wrapText="1"/>
    </xf>
    <xf numFmtId="0" fontId="4" fillId="0" borderId="5" xfId="6" applyFont="1" applyFill="1" applyBorder="1"/>
    <xf numFmtId="0" fontId="4" fillId="0" borderId="5" xfId="6" applyFont="1" applyFill="1" applyBorder="1" applyAlignment="1">
      <alignment horizontal="left"/>
    </xf>
    <xf numFmtId="170" fontId="4" fillId="0" borderId="2" xfId="0" applyNumberFormat="1" applyFont="1" applyFill="1" applyBorder="1" applyAlignment="1"/>
    <xf numFmtId="0" fontId="23" fillId="0" borderId="0" xfId="0" applyFont="1" applyFill="1"/>
    <xf numFmtId="0" fontId="0" fillId="0" borderId="0" xfId="0" applyFill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56" fillId="0" borderId="0" xfId="0" applyFont="1" applyFill="1" applyBorder="1"/>
    <xf numFmtId="0" fontId="18" fillId="0" borderId="5" xfId="6" applyFont="1" applyBorder="1" applyAlignment="1">
      <alignment horizontal="center" vertical="center"/>
    </xf>
    <xf numFmtId="0" fontId="18" fillId="0" borderId="0" xfId="6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8" fillId="0" borderId="4" xfId="6" applyFont="1" applyBorder="1" applyAlignment="1">
      <alignment horizontal="center" vertical="center"/>
    </xf>
    <xf numFmtId="0" fontId="25" fillId="6" borderId="8" xfId="6" applyFont="1" applyFill="1" applyBorder="1" applyAlignment="1">
      <alignment horizontal="center" vertical="center"/>
    </xf>
    <xf numFmtId="0" fontId="25" fillId="6" borderId="13" xfId="6" applyFont="1" applyFill="1" applyBorder="1" applyAlignment="1">
      <alignment horizontal="center" vertical="center"/>
    </xf>
    <xf numFmtId="0" fontId="25" fillId="6" borderId="6" xfId="6" applyFont="1" applyFill="1" applyBorder="1" applyAlignment="1">
      <alignment horizontal="center" vertical="center"/>
    </xf>
    <xf numFmtId="0" fontId="25" fillId="2" borderId="9" xfId="6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8" fillId="0" borderId="0" xfId="6" applyFont="1" applyBorder="1" applyAlignment="1">
      <alignment vertical="center"/>
    </xf>
    <xf numFmtId="0" fontId="18" fillId="0" borderId="0" xfId="0" applyFont="1" applyAlignment="1"/>
    <xf numFmtId="0" fontId="18" fillId="0" borderId="4" xfId="0" applyFont="1" applyBorder="1" applyAlignment="1"/>
    <xf numFmtId="0" fontId="25" fillId="0" borderId="11" xfId="6" applyFont="1" applyBorder="1" applyAlignment="1">
      <alignment horizontal="center" vertical="center"/>
    </xf>
    <xf numFmtId="0" fontId="25" fillId="0" borderId="12" xfId="6" applyFont="1" applyBorder="1" applyAlignment="1">
      <alignment horizontal="center" vertical="center"/>
    </xf>
    <xf numFmtId="0" fontId="25" fillId="0" borderId="16" xfId="6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3" fontId="4" fillId="0" borderId="11" xfId="0" applyNumberFormat="1" applyFont="1" applyBorder="1" applyAlignment="1" applyProtection="1">
      <alignment horizontal="center" wrapText="1"/>
      <protection hidden="1"/>
    </xf>
    <xf numFmtId="3" fontId="4" fillId="0" borderId="12" xfId="0" applyNumberFormat="1" applyFont="1" applyBorder="1" applyAlignment="1" applyProtection="1">
      <alignment horizontal="center" wrapText="1"/>
      <protection hidden="1"/>
    </xf>
    <xf numFmtId="3" fontId="22" fillId="0" borderId="11" xfId="0" applyNumberFormat="1" applyFont="1" applyBorder="1" applyAlignment="1" applyProtection="1">
      <alignment horizontal="center" wrapText="1"/>
      <protection locked="0"/>
    </xf>
    <xf numFmtId="3" fontId="22" fillId="0" borderId="12" xfId="0" applyNumberFormat="1" applyFont="1" applyBorder="1" applyAlignment="1" applyProtection="1">
      <alignment horizontal="center" wrapText="1"/>
      <protection locked="0"/>
    </xf>
    <xf numFmtId="3" fontId="22" fillId="0" borderId="16" xfId="0" applyNumberFormat="1" applyFont="1" applyBorder="1" applyAlignment="1" applyProtection="1">
      <alignment horizontal="center" wrapText="1"/>
      <protection locked="0"/>
    </xf>
    <xf numFmtId="3" fontId="19" fillId="0" borderId="12" xfId="0" applyNumberFormat="1" applyFont="1" applyBorder="1" applyAlignment="1" applyProtection="1">
      <alignment horizontal="center" wrapText="1"/>
      <protection hidden="1"/>
    </xf>
    <xf numFmtId="3" fontId="19" fillId="0" borderId="16" xfId="0" applyNumberFormat="1" applyFont="1" applyBorder="1" applyAlignment="1" applyProtection="1">
      <alignment horizontal="center" wrapText="1"/>
      <protection hidden="1"/>
    </xf>
    <xf numFmtId="3" fontId="5" fillId="0" borderId="15" xfId="0" applyNumberFormat="1" applyFont="1" applyBorder="1" applyAlignment="1" applyProtection="1">
      <alignment wrapText="1"/>
      <protection hidden="1"/>
    </xf>
    <xf numFmtId="3" fontId="5" fillId="0" borderId="0" xfId="0" applyNumberFormat="1" applyFont="1" applyBorder="1" applyAlignment="1" applyProtection="1">
      <alignment wrapText="1"/>
      <protection hidden="1"/>
    </xf>
    <xf numFmtId="0" fontId="0" fillId="0" borderId="13" xfId="0" applyBorder="1" applyAlignment="1">
      <alignment wrapText="1"/>
    </xf>
    <xf numFmtId="0" fontId="0" fillId="0" borderId="6" xfId="0" applyBorder="1" applyAlignment="1">
      <alignment wrapText="1"/>
    </xf>
    <xf numFmtId="3" fontId="4" fillId="6" borderId="8" xfId="0" applyNumberFormat="1" applyFont="1" applyFill="1" applyBorder="1" applyAlignment="1" applyProtection="1">
      <alignment horizontal="center" vertical="center"/>
      <protection hidden="1"/>
    </xf>
    <xf numFmtId="3" fontId="4" fillId="6" borderId="13" xfId="0" applyNumberFormat="1" applyFont="1" applyFill="1" applyBorder="1" applyAlignment="1" applyProtection="1">
      <alignment horizontal="center" vertical="center"/>
      <protection hidden="1"/>
    </xf>
    <xf numFmtId="3" fontId="4" fillId="6" borderId="5" xfId="0" applyNumberFormat="1" applyFont="1" applyFill="1" applyBorder="1" applyAlignment="1" applyProtection="1">
      <alignment horizontal="center" vertical="center"/>
      <protection hidden="1"/>
    </xf>
    <xf numFmtId="3" fontId="4" fillId="6" borderId="0" xfId="0" applyNumberFormat="1" applyFont="1" applyFill="1" applyBorder="1" applyAlignment="1" applyProtection="1">
      <alignment horizontal="center" vertical="center"/>
      <protection hidden="1"/>
    </xf>
    <xf numFmtId="3" fontId="4" fillId="6" borderId="9" xfId="0" applyNumberFormat="1" applyFont="1" applyFill="1" applyBorder="1" applyAlignment="1" applyProtection="1">
      <alignment horizontal="center" vertical="center"/>
      <protection hidden="1"/>
    </xf>
    <xf numFmtId="3" fontId="4" fillId="6" borderId="15" xfId="0" applyNumberFormat="1" applyFont="1" applyFill="1" applyBorder="1" applyAlignment="1" applyProtection="1">
      <alignment horizontal="center" vertical="center"/>
      <protection hidden="1"/>
    </xf>
    <xf numFmtId="3" fontId="4" fillId="0" borderId="11" xfId="0" applyNumberFormat="1" applyFont="1" applyBorder="1" applyAlignment="1" applyProtection="1">
      <alignment horizontal="center"/>
      <protection hidden="1"/>
    </xf>
    <xf numFmtId="3" fontId="4" fillId="0" borderId="12" xfId="0" applyNumberFormat="1" applyFont="1" applyBorder="1" applyAlignment="1" applyProtection="1">
      <alignment horizontal="center"/>
      <protection hidden="1"/>
    </xf>
    <xf numFmtId="3" fontId="22" fillId="0" borderId="11" xfId="0" applyNumberFormat="1" applyFont="1" applyBorder="1" applyAlignment="1" applyProtection="1">
      <alignment horizontal="center" vertical="center" wrapText="1"/>
      <protection hidden="1"/>
    </xf>
    <xf numFmtId="3" fontId="22" fillId="0" borderId="16" xfId="0" applyNumberFormat="1" applyFont="1" applyBorder="1" applyAlignment="1" applyProtection="1">
      <alignment horizontal="center" vertical="center" wrapText="1"/>
      <protection hidden="1"/>
    </xf>
    <xf numFmtId="0" fontId="4" fillId="0" borderId="0" xfId="6" applyFont="1" applyAlignment="1">
      <alignment horizontal="left" vertical="top" wrapText="1"/>
    </xf>
    <xf numFmtId="0" fontId="4" fillId="0" borderId="0" xfId="6" applyFont="1" applyAlignment="1">
      <alignment vertical="top" wrapText="1"/>
    </xf>
    <xf numFmtId="0" fontId="18" fillId="4" borderId="11" xfId="6" applyFont="1" applyFill="1" applyBorder="1" applyAlignment="1">
      <alignment horizontal="center" vertical="center"/>
    </xf>
    <xf numFmtId="0" fontId="18" fillId="4" borderId="12" xfId="6" applyFont="1" applyFill="1" applyBorder="1" applyAlignment="1">
      <alignment horizontal="center" vertical="center"/>
    </xf>
    <xf numFmtId="0" fontId="18" fillId="4" borderId="16" xfId="6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6" xfId="0" applyBorder="1" applyAlignment="1">
      <alignment wrapText="1"/>
    </xf>
    <xf numFmtId="3" fontId="4" fillId="0" borderId="11" xfId="0" applyNumberFormat="1" applyFont="1" applyBorder="1" applyAlignment="1" applyProtection="1">
      <alignment horizontal="center" vertical="top" wrapText="1"/>
      <protection hidden="1"/>
    </xf>
    <xf numFmtId="3" fontId="4" fillId="0" borderId="12" xfId="0" applyNumberFormat="1" applyFont="1" applyBorder="1" applyAlignment="1" applyProtection="1">
      <alignment horizontal="center" vertical="top" wrapText="1"/>
      <protection hidden="1"/>
    </xf>
    <xf numFmtId="0" fontId="20" fillId="0" borderId="0" xfId="6" applyFont="1" applyAlignment="1">
      <alignment horizontal="left" vertical="top" wrapText="1"/>
    </xf>
    <xf numFmtId="3" fontId="4" fillId="0" borderId="11" xfId="0" applyNumberFormat="1" applyFont="1" applyBorder="1" applyAlignment="1" applyProtection="1">
      <alignment horizontal="left" vertical="center" wrapText="1"/>
      <protection hidden="1"/>
    </xf>
    <xf numFmtId="3" fontId="4" fillId="0" borderId="12" xfId="0" applyNumberFormat="1" applyFont="1" applyBorder="1" applyAlignment="1" applyProtection="1">
      <alignment horizontal="left" vertical="center" wrapText="1"/>
      <protection hidden="1"/>
    </xf>
    <xf numFmtId="3" fontId="19" fillId="0" borderId="12" xfId="0" applyNumberFormat="1" applyFont="1" applyBorder="1" applyAlignment="1" applyProtection="1">
      <alignment wrapText="1"/>
      <protection hidden="1"/>
    </xf>
    <xf numFmtId="3" fontId="19" fillId="0" borderId="12" xfId="0" applyNumberFormat="1" applyFont="1" applyBorder="1" applyAlignment="1" applyProtection="1">
      <protection hidden="1"/>
    </xf>
    <xf numFmtId="0" fontId="19" fillId="0" borderId="12" xfId="0" applyFont="1" applyBorder="1" applyAlignment="1"/>
    <xf numFmtId="0" fontId="19" fillId="0" borderId="16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9" fillId="4" borderId="11" xfId="6" applyFont="1" applyFill="1" applyBorder="1" applyAlignment="1">
      <alignment horizontal="center"/>
    </xf>
    <xf numFmtId="0" fontId="19" fillId="4" borderId="16" xfId="6" applyFont="1" applyFill="1" applyBorder="1" applyAlignment="1">
      <alignment horizontal="center"/>
    </xf>
    <xf numFmtId="3" fontId="4" fillId="0" borderId="11" xfId="0" applyNumberFormat="1" applyFont="1" applyBorder="1" applyAlignment="1" applyProtection="1">
      <alignment horizontal="left" wrapText="1"/>
      <protection hidden="1"/>
    </xf>
    <xf numFmtId="3" fontId="4" fillId="0" borderId="12" xfId="0" applyNumberFormat="1" applyFont="1" applyBorder="1" applyAlignment="1" applyProtection="1">
      <alignment horizontal="left" wrapText="1"/>
      <protection hidden="1"/>
    </xf>
    <xf numFmtId="0" fontId="12" fillId="0" borderId="0" xfId="6" applyAlignment="1">
      <alignment horizontal="left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3" fontId="4" fillId="0" borderId="8" xfId="0" applyNumberFormat="1" applyFont="1" applyBorder="1" applyAlignment="1" applyProtection="1">
      <alignment horizontal="left" vertical="center" wrapText="1"/>
      <protection hidden="1"/>
    </xf>
    <xf numFmtId="3" fontId="4" fillId="0" borderId="13" xfId="0" applyNumberFormat="1" applyFont="1" applyBorder="1" applyAlignment="1" applyProtection="1">
      <alignment horizontal="left" vertical="center" wrapText="1"/>
      <protection hidden="1"/>
    </xf>
    <xf numFmtId="3" fontId="4" fillId="0" borderId="9" xfId="0" applyNumberFormat="1" applyFont="1" applyBorder="1" applyAlignment="1" applyProtection="1">
      <alignment horizontal="left" vertical="center" wrapText="1"/>
      <protection hidden="1"/>
    </xf>
    <xf numFmtId="3" fontId="4" fillId="0" borderId="15" xfId="0" applyNumberFormat="1" applyFont="1" applyBorder="1" applyAlignment="1" applyProtection="1">
      <alignment horizontal="left" vertical="center" wrapText="1"/>
      <protection hidden="1"/>
    </xf>
    <xf numFmtId="3" fontId="19" fillId="0" borderId="13" xfId="0" applyNumberFormat="1" applyFont="1" applyBorder="1" applyAlignment="1" applyProtection="1">
      <alignment horizontal="left" vertical="center" wrapText="1"/>
      <protection hidden="1"/>
    </xf>
    <xf numFmtId="3" fontId="19" fillId="0" borderId="15" xfId="0" applyNumberFormat="1" applyFont="1" applyBorder="1" applyAlignment="1" applyProtection="1">
      <alignment horizontal="left" vertical="center" wrapText="1"/>
      <protection hidden="1"/>
    </xf>
    <xf numFmtId="3" fontId="19" fillId="0" borderId="11" xfId="0" applyNumberFormat="1" applyFont="1" applyBorder="1" applyAlignment="1" applyProtection="1">
      <alignment horizontal="center" wrapText="1"/>
      <protection hidden="1"/>
    </xf>
    <xf numFmtId="0" fontId="33" fillId="0" borderId="6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3" fontId="4" fillId="0" borderId="11" xfId="0" applyNumberFormat="1" applyFont="1" applyBorder="1" applyAlignment="1" applyProtection="1">
      <alignment horizontal="center" vertical="center" wrapText="1"/>
      <protection hidden="1"/>
    </xf>
    <xf numFmtId="3" fontId="4" fillId="0" borderId="12" xfId="0" applyNumberFormat="1" applyFont="1" applyBorder="1" applyAlignment="1" applyProtection="1">
      <alignment horizontal="center" vertical="center" wrapText="1"/>
      <protection hidden="1"/>
    </xf>
    <xf numFmtId="3" fontId="19" fillId="0" borderId="12" xfId="0" applyNumberFormat="1" applyFont="1" applyBorder="1" applyAlignment="1" applyProtection="1">
      <alignment horizontal="left" wrapText="1"/>
      <protection hidden="1"/>
    </xf>
    <xf numFmtId="3" fontId="19" fillId="0" borderId="16" xfId="0" applyNumberFormat="1" applyFont="1" applyBorder="1" applyAlignment="1" applyProtection="1">
      <alignment horizontal="left" wrapText="1"/>
      <protection hidden="1"/>
    </xf>
    <xf numFmtId="0" fontId="4" fillId="0" borderId="13" xfId="6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3" fontId="19" fillId="0" borderId="13" xfId="0" applyNumberFormat="1" applyFont="1" applyBorder="1" applyAlignment="1" applyProtection="1">
      <alignment wrapText="1"/>
      <protection hidden="1"/>
    </xf>
    <xf numFmtId="0" fontId="19" fillId="0" borderId="12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4" fillId="0" borderId="0" xfId="6" applyFont="1" applyAlignment="1">
      <alignment horizontal="left"/>
    </xf>
    <xf numFmtId="0" fontId="37" fillId="2" borderId="1" xfId="37" applyFont="1" applyFill="1" applyBorder="1" applyAlignment="1">
      <alignment horizontal="center" vertical="center" wrapText="1"/>
    </xf>
    <xf numFmtId="0" fontId="37" fillId="0" borderId="2" xfId="37" applyFont="1" applyBorder="1" applyAlignment="1">
      <alignment horizontal="center" wrapText="1"/>
    </xf>
    <xf numFmtId="0" fontId="37" fillId="0" borderId="3" xfId="37" applyFont="1" applyBorder="1" applyAlignment="1">
      <alignment horizontal="center" wrapText="1"/>
    </xf>
    <xf numFmtId="0" fontId="37" fillId="2" borderId="1" xfId="37" applyFont="1" applyFill="1" applyBorder="1" applyAlignment="1">
      <alignment horizontal="center" wrapText="1"/>
    </xf>
    <xf numFmtId="0" fontId="37" fillId="2" borderId="2" xfId="37" applyFont="1" applyFill="1" applyBorder="1" applyAlignment="1">
      <alignment horizontal="center" wrapText="1"/>
    </xf>
    <xf numFmtId="3" fontId="4" fillId="0" borderId="8" xfId="37" applyNumberFormat="1" applyFont="1" applyBorder="1" applyAlignment="1" applyProtection="1">
      <alignment horizontal="left" vertical="center" wrapText="1"/>
      <protection hidden="1"/>
    </xf>
    <xf numFmtId="3" fontId="4" fillId="0" borderId="13" xfId="37" applyNumberFormat="1" applyFont="1" applyBorder="1" applyAlignment="1" applyProtection="1">
      <alignment horizontal="left" vertical="center" wrapText="1"/>
      <protection hidden="1"/>
    </xf>
    <xf numFmtId="3" fontId="4" fillId="0" borderId="9" xfId="37" applyNumberFormat="1" applyFont="1" applyBorder="1" applyAlignment="1" applyProtection="1">
      <alignment horizontal="left" vertical="center" wrapText="1"/>
      <protection hidden="1"/>
    </xf>
    <xf numFmtId="3" fontId="4" fillId="0" borderId="15" xfId="37" applyNumberFormat="1" applyFont="1" applyBorder="1" applyAlignment="1" applyProtection="1">
      <alignment horizontal="left" vertical="center" wrapText="1"/>
      <protection hidden="1"/>
    </xf>
    <xf numFmtId="0" fontId="18" fillId="0" borderId="11" xfId="37" applyFont="1" applyFill="1" applyBorder="1" applyAlignment="1">
      <alignment horizontal="center" vertical="center"/>
    </xf>
    <xf numFmtId="0" fontId="4" fillId="0" borderId="12" xfId="37" applyFont="1" applyBorder="1" applyAlignment="1">
      <alignment horizontal="center" vertical="center"/>
    </xf>
    <xf numFmtId="0" fontId="4" fillId="0" borderId="16" xfId="37" applyFont="1" applyBorder="1" applyAlignment="1">
      <alignment horizontal="center" vertical="center"/>
    </xf>
    <xf numFmtId="3" fontId="19" fillId="0" borderId="13" xfId="37" applyNumberFormat="1" applyFont="1" applyBorder="1" applyAlignment="1" applyProtection="1">
      <alignment horizontal="left" vertical="center" wrapText="1"/>
      <protection hidden="1"/>
    </xf>
    <xf numFmtId="3" fontId="19" fillId="0" borderId="15" xfId="37" applyNumberFormat="1" applyFont="1" applyBorder="1" applyAlignment="1" applyProtection="1">
      <alignment horizontal="left" vertical="center" wrapText="1"/>
      <protection hidden="1"/>
    </xf>
    <xf numFmtId="3" fontId="19" fillId="0" borderId="11" xfId="37" applyNumberFormat="1" applyFont="1" applyBorder="1" applyAlignment="1" applyProtection="1">
      <alignment horizontal="center" wrapText="1"/>
      <protection hidden="1"/>
    </xf>
    <xf numFmtId="3" fontId="19" fillId="0" borderId="16" xfId="37" applyNumberFormat="1" applyFont="1" applyBorder="1" applyAlignment="1" applyProtection="1">
      <alignment horizontal="center" wrapText="1"/>
      <protection hidden="1"/>
    </xf>
    <xf numFmtId="0" fontId="19" fillId="0" borderId="13" xfId="0" applyFont="1" applyBorder="1" applyAlignment="1">
      <alignment horizontal="center" vertical="center" wrapText="1"/>
    </xf>
    <xf numFmtId="0" fontId="25" fillId="2" borderId="5" xfId="6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5" fillId="2" borderId="9" xfId="6" applyFont="1" applyFill="1" applyBorder="1" applyAlignment="1">
      <alignment horizontal="center" vertical="center"/>
    </xf>
    <xf numFmtId="0" fontId="25" fillId="2" borderId="15" xfId="6" applyFont="1" applyFill="1" applyBorder="1" applyAlignment="1">
      <alignment horizontal="center" vertical="center"/>
    </xf>
    <xf numFmtId="0" fontId="25" fillId="2" borderId="10" xfId="6" applyFont="1" applyFill="1" applyBorder="1" applyAlignment="1">
      <alignment horizontal="center" vertical="center"/>
    </xf>
    <xf numFmtId="0" fontId="20" fillId="0" borderId="0" xfId="6" applyFont="1" applyAlignment="1">
      <alignment horizontal="left" wrapText="1"/>
    </xf>
    <xf numFmtId="3" fontId="19" fillId="0" borderId="16" xfId="0" applyNumberFormat="1" applyFont="1" applyBorder="1" applyAlignment="1" applyProtection="1">
      <alignment wrapText="1"/>
      <protection hidden="1"/>
    </xf>
    <xf numFmtId="0" fontId="32" fillId="0" borderId="12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66">
    <cellStyle name="20% - Akzent1" xfId="40"/>
    <cellStyle name="20% - Akzent2" xfId="41"/>
    <cellStyle name="20% - Akzent3" xfId="42"/>
    <cellStyle name="20% - Akzent4" xfId="43"/>
    <cellStyle name="20% - Akzent5" xfId="44"/>
    <cellStyle name="20% - Akzent6" xfId="45"/>
    <cellStyle name="40% - Akzent1" xfId="46"/>
    <cellStyle name="40% - Akzent2" xfId="47"/>
    <cellStyle name="40% - Akzent3" xfId="48"/>
    <cellStyle name="40% - Akzent4" xfId="49"/>
    <cellStyle name="40% - Akzent5" xfId="50"/>
    <cellStyle name="40% - Akzent6" xfId="51"/>
    <cellStyle name="60% - Akzent1" xfId="52"/>
    <cellStyle name="60% - Akzent2" xfId="53"/>
    <cellStyle name="60% - Akzent3" xfId="54"/>
    <cellStyle name="60% - Akzent4" xfId="55"/>
    <cellStyle name="60% - Akzent5" xfId="56"/>
    <cellStyle name="60% - Akzent6" xfId="57"/>
    <cellStyle name="Datum 10" xfId="1"/>
    <cellStyle name="Datum 11" xfId="2"/>
    <cellStyle name="Datum 12" xfId="3"/>
    <cellStyle name="Datum 8" xfId="4"/>
    <cellStyle name="Datum 9" xfId="5"/>
    <cellStyle name="Euro" xfId="58"/>
    <cellStyle name="fides1" xfId="59"/>
    <cellStyle name="Prozent 2" xfId="62"/>
    <cellStyle name="Standard" xfId="0" builtinId="0"/>
    <cellStyle name="Standard 2" xfId="37"/>
    <cellStyle name="Standard 2 2" xfId="64"/>
    <cellStyle name="Standard 3" xfId="39"/>
    <cellStyle name="Standard 3 2" xfId="60"/>
    <cellStyle name="Standard 3 3" xfId="63"/>
    <cellStyle name="Standard 4" xfId="65"/>
    <cellStyle name="Standard 5" xfId="38"/>
    <cellStyle name="Standard_lfd_bericht" xfId="6"/>
    <cellStyle name="Tabelle Text 10" xfId="7"/>
    <cellStyle name="Tabelle Text 10 Z" xfId="8"/>
    <cellStyle name="Tabelle Text 11" xfId="9"/>
    <cellStyle name="Tabelle Text 11 Z" xfId="10"/>
    <cellStyle name="Tabelle Text 12" xfId="11"/>
    <cellStyle name="Tabelle Text 12 Z" xfId="12"/>
    <cellStyle name="Tabelle Text 8" xfId="13"/>
    <cellStyle name="Tabelle Text 8 Z" xfId="14"/>
    <cellStyle name="Tabelle Text 9" xfId="15"/>
    <cellStyle name="Tabelle Text 9 Z" xfId="16"/>
    <cellStyle name="Tabelle Überschrift 10" xfId="17"/>
    <cellStyle name="Tabelle Überschrift 11" xfId="18"/>
    <cellStyle name="Tabelle Überschrift 12" xfId="19"/>
    <cellStyle name="Tabelle Überschrift 8" xfId="20"/>
    <cellStyle name="Tabelle Überschrift 9" xfId="21"/>
    <cellStyle name="Tabelle Zahl 0 10" xfId="22"/>
    <cellStyle name="Tabelle Zahl 0 11" xfId="23"/>
    <cellStyle name="Tabelle Zahl 0 12" xfId="24"/>
    <cellStyle name="Tabelle Zahl 0 8" xfId="25"/>
    <cellStyle name="Tabelle Zahl 0 9" xfId="26"/>
    <cellStyle name="Tabelle Zahl 1 10" xfId="27"/>
    <cellStyle name="Tabelle Zahl 1 11" xfId="28"/>
    <cellStyle name="Tabelle Zahl 1 12" xfId="29"/>
    <cellStyle name="Tabelle Zahl 1 8" xfId="30"/>
    <cellStyle name="Tabelle Zahl 1 9" xfId="31"/>
    <cellStyle name="Tabelle Zahl 2 10" xfId="32"/>
    <cellStyle name="Tabelle Zahl 2 11" xfId="33"/>
    <cellStyle name="Tabelle Zahl 2 12" xfId="34"/>
    <cellStyle name="Tabelle Zahl 2 8" xfId="35"/>
    <cellStyle name="Tabelle Zahl 2 9" xfId="36"/>
    <cellStyle name="Undefiniert" xfId="61"/>
  </cellStyles>
  <dxfs count="9"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dger.Wilken\AppData\Local\Microsoft\Windows\Temporary%20Internet%20Files\Content.Outlook\RS17FU82\TSVV,%20WiPlan%202016-20,%20offizielle%20Formulare;%20leutsch%2020.01.16;%20wilken;%20am%2026.01.16%20an%20ze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Erfolgsplan"/>
      <sheetName val="Vermögensplan"/>
      <sheetName val="Investitionsplan"/>
      <sheetName val="Differenzierung GBE"/>
      <sheetName val="Investitionen MVZB"/>
      <sheetName val="Glocke"/>
      <sheetName val="IV-Plan Stand 2015"/>
      <sheetName val="Priorität1-IV-Maßnahmenplan"/>
    </sheetNames>
    <sheetDataSet>
      <sheetData sheetId="0">
        <row r="8">
          <cell r="A8" t="str">
            <v>Sondervermögen Gewerbeflächen der Stadtgemeinde Bremen,
hier: Teilvermögen Veranstaltungsflächen</v>
          </cell>
        </row>
      </sheetData>
      <sheetData sheetId="1"/>
      <sheetData sheetId="2"/>
      <sheetData sheetId="3"/>
      <sheetData sheetId="4"/>
      <sheetData sheetId="5">
        <row r="3">
          <cell r="A3" t="str">
            <v>Maßnahmennummer
im Investitionsplan
(dient zum Auslesen der Planzahlen)</v>
          </cell>
          <cell r="B3" t="str">
            <v>Ort</v>
          </cell>
          <cell r="C3" t="str">
            <v>lfd Nr.</v>
          </cell>
          <cell r="D3" t="str">
            <v>Teilsondervermögen Veranstaltungsflächen
 IV-Maßnahmen 2016/17
nur Maßnahmen zum Betriebserhalt!</v>
          </cell>
          <cell r="E3" t="str">
            <v>Planzahl</v>
          </cell>
          <cell r="F3" t="str">
            <v>Planzahl</v>
          </cell>
          <cell r="G3" t="str">
            <v>spätester Maßnahmenbeginn</v>
          </cell>
          <cell r="H3" t="str">
            <v>Bemerkungen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H5">
            <v>0</v>
          </cell>
        </row>
        <row r="6">
          <cell r="A6" t="str">
            <v>4.16</v>
          </cell>
          <cell r="B6" t="str">
            <v>mobil</v>
          </cell>
          <cell r="C6">
            <v>1</v>
          </cell>
          <cell r="D6" t="str">
            <v>Unvorhergesehene Ersatzinvestitionen</v>
          </cell>
          <cell r="E6">
            <v>15000</v>
          </cell>
          <cell r="F6">
            <v>25000</v>
          </cell>
          <cell r="G6">
            <v>0</v>
          </cell>
          <cell r="H6" t="str">
            <v>Platzhalter für Ersatzinvestitionen in dringend benötigtes mobiles Veranstaltungsequipment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4.16</v>
          </cell>
          <cell r="B21" t="str">
            <v>mobil</v>
          </cell>
          <cell r="C21">
            <v>2</v>
          </cell>
          <cell r="D21" t="str">
            <v>Ergänzung Spielstandsanzeige (2016: Handball)</v>
          </cell>
          <cell r="E21">
            <v>9000</v>
          </cell>
          <cell r="F21">
            <v>0</v>
          </cell>
          <cell r="G21">
            <v>42461</v>
          </cell>
          <cell r="H21" t="str">
            <v>nach Regeländerung erforderlich zur Durchfühung von int. Handballspielen</v>
          </cell>
        </row>
        <row r="22">
          <cell r="A22" t="str">
            <v>4.2</v>
          </cell>
          <cell r="B22" t="str">
            <v>mobil</v>
          </cell>
          <cell r="C22">
            <v>3</v>
          </cell>
          <cell r="D22" t="str">
            <v>mobile Trennwände / Faltwände</v>
          </cell>
          <cell r="E22">
            <v>20000</v>
          </cell>
          <cell r="F22">
            <v>0</v>
          </cell>
          <cell r="G22">
            <v>42552</v>
          </cell>
          <cell r="H22" t="str">
            <v>Austausch dringend erforderlich, Altmaterial ist abgängig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>
            <v>0</v>
          </cell>
          <cell r="B26" t="str">
            <v>mobile Investitionen</v>
          </cell>
          <cell r="C26" t="str">
            <v>für VA-Technik</v>
          </cell>
          <cell r="D26">
            <v>0</v>
          </cell>
          <cell r="E26">
            <v>44000</v>
          </cell>
          <cell r="F26">
            <v>25000</v>
          </cell>
          <cell r="G26">
            <v>0</v>
          </cell>
          <cell r="H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 t="str">
            <v>4.16</v>
          </cell>
          <cell r="B30" t="str">
            <v xml:space="preserve">alle Hallen </v>
          </cell>
          <cell r="C30">
            <v>4</v>
          </cell>
          <cell r="D30" t="str">
            <v>unverhergesehene Ersatzinvestitionen</v>
          </cell>
          <cell r="E30">
            <v>60000</v>
          </cell>
          <cell r="F30">
            <v>60000</v>
          </cell>
          <cell r="G30">
            <v>0</v>
          </cell>
          <cell r="H30" t="str">
            <v>Platzhalter für zu erwartende Anlagendefekte (Ersatzinv.)</v>
          </cell>
        </row>
        <row r="31">
          <cell r="A31" t="str">
            <v>4.4</v>
          </cell>
          <cell r="B31" t="str">
            <v xml:space="preserve">alle Hallen </v>
          </cell>
          <cell r="C31">
            <v>5</v>
          </cell>
          <cell r="D31" t="str">
            <v>Gastronomie, mobile Ersatzinvestitionen</v>
          </cell>
          <cell r="E31">
            <v>15000</v>
          </cell>
          <cell r="F31">
            <v>15000</v>
          </cell>
          <cell r="G31">
            <v>0</v>
          </cell>
          <cell r="H31" t="str">
            <v>vertragliche Verpflichtung zu Ersatzinvestitionen</v>
          </cell>
        </row>
        <row r="32">
          <cell r="A32" t="str">
            <v>3.11</v>
          </cell>
          <cell r="B32" t="str">
            <v xml:space="preserve">alle Hallen </v>
          </cell>
          <cell r="C32">
            <v>6</v>
          </cell>
          <cell r="D32" t="str">
            <v>Erneuerung Videoüberwachungsanlage</v>
          </cell>
          <cell r="E32">
            <v>39000</v>
          </cell>
          <cell r="F32">
            <v>0</v>
          </cell>
          <cell r="G32">
            <v>42430</v>
          </cell>
          <cell r="H32" t="str">
            <v>Altanlage wird nicht mehr supportet, Erneuerung auch aufgrund der Sicherheitslage dringend erforderlich</v>
          </cell>
        </row>
        <row r="33">
          <cell r="A33" t="str">
            <v>3.11</v>
          </cell>
          <cell r="B33" t="str">
            <v xml:space="preserve">alle Hallen </v>
          </cell>
          <cell r="C33">
            <v>7</v>
          </cell>
          <cell r="D33" t="str">
            <v>Erneuerung Zutrittskontrollserver und -Anlage</v>
          </cell>
          <cell r="E33">
            <v>0</v>
          </cell>
          <cell r="F33">
            <v>25000</v>
          </cell>
          <cell r="G33">
            <v>42767</v>
          </cell>
          <cell r="H33" t="str">
            <v>Auslauf des Softwaresupports</v>
          </cell>
        </row>
        <row r="34">
          <cell r="A34" t="str">
            <v>3.11</v>
          </cell>
          <cell r="B34" t="str">
            <v xml:space="preserve">alle Hallen </v>
          </cell>
          <cell r="C34">
            <v>8</v>
          </cell>
          <cell r="D34" t="str">
            <v>Maßnahmen zur Energieeffizienzsteigerung (aus Energieaudit)</v>
          </cell>
          <cell r="E34">
            <v>22000</v>
          </cell>
          <cell r="F34">
            <v>15000</v>
          </cell>
          <cell r="G34" t="str">
            <v>Juni 16 / Juli 17</v>
          </cell>
          <cell r="H34" t="str">
            <v>gemäß Energiedienstleistungsgesetz sind Maßnahmen aus dem Audit-Paket durchzuführen</v>
          </cell>
        </row>
        <row r="35">
          <cell r="A35" t="str">
            <v>4.16</v>
          </cell>
          <cell r="B35" t="str">
            <v>Halle 1</v>
          </cell>
          <cell r="C35">
            <v>9</v>
          </cell>
          <cell r="D35" t="str">
            <v>Hubtor-Unterkonstruktion 6TR-Bahn und Geländer</v>
          </cell>
          <cell r="E35">
            <v>38000</v>
          </cell>
          <cell r="F35">
            <v>0</v>
          </cell>
          <cell r="G35">
            <v>42370</v>
          </cell>
          <cell r="H35" t="str">
            <v>Hubtor ist außer Funktion - zum 6-Tage-Rennen 2016 musste Ersatzlösung geordert werden. Ist  bereits in der Fertigung.</v>
          </cell>
        </row>
        <row r="36">
          <cell r="A36" t="str">
            <v>3.7</v>
          </cell>
          <cell r="B36" t="str">
            <v>Halle 2</v>
          </cell>
          <cell r="C36">
            <v>10</v>
          </cell>
          <cell r="D36" t="str">
            <v>Änderung Abluftkonzept wegen Kongressräumen</v>
          </cell>
          <cell r="E36">
            <v>40000</v>
          </cell>
          <cell r="F36">
            <v>0</v>
          </cell>
          <cell r="G36">
            <v>42491</v>
          </cell>
          <cell r="H36" t="str">
            <v>beim Aufbau der Kongressräume gibt es es ungenügende Frischluftzufuhr in den abgeteilten Bereichen. Dies muss zur Einhaltung der MVStättV geändert werden</v>
          </cell>
        </row>
        <row r="37">
          <cell r="A37" t="str">
            <v>3.11</v>
          </cell>
          <cell r="B37" t="str">
            <v>Halle 2-3</v>
          </cell>
          <cell r="C37">
            <v>11</v>
          </cell>
          <cell r="D37" t="str">
            <v>Austausch Rauchmelder</v>
          </cell>
          <cell r="E37">
            <v>10000</v>
          </cell>
          <cell r="F37">
            <v>0</v>
          </cell>
          <cell r="G37">
            <v>42461</v>
          </cell>
          <cell r="H37" t="str">
            <v>Die Rauchmelder müssen alle 10 Jahre getauscht werden. Dies ist 2016 zwingend erforderlich</v>
          </cell>
        </row>
        <row r="38">
          <cell r="A38" t="str">
            <v>3.11</v>
          </cell>
          <cell r="B38" t="str">
            <v>Halle 4-6</v>
          </cell>
          <cell r="C38">
            <v>12</v>
          </cell>
          <cell r="D38" t="str">
            <v>Austausch Rauchmelder</v>
          </cell>
          <cell r="E38">
            <v>26000</v>
          </cell>
          <cell r="F38">
            <v>25000</v>
          </cell>
          <cell r="G38" t="str">
            <v>April 16 / Mai 17</v>
          </cell>
          <cell r="H38" t="str">
            <v>Die Rauchmelder müssen alle 10 Jahre getauscht werden. Dies ist 2016 zwingend erforderlich. Aufgrund des Umfanges wird hier auf zwei Jahre gesplittet</v>
          </cell>
        </row>
        <row r="39">
          <cell r="A39" t="str">
            <v>3.7</v>
          </cell>
          <cell r="B39" t="str">
            <v>Halle 4.1</v>
          </cell>
          <cell r="C39">
            <v>13</v>
          </cell>
          <cell r="D39" t="str">
            <v>Änderung Abluftkonzept wegen Kongressräumen</v>
          </cell>
          <cell r="E39">
            <v>0</v>
          </cell>
          <cell r="F39">
            <v>80000</v>
          </cell>
          <cell r="G39">
            <v>42856</v>
          </cell>
          <cell r="H39" t="str">
            <v>beim Aufbau der Kongressräume gibt es es ungenügende Frischluftzufuhr in den abgeteilten Bereichen. Dies muss zur Einhaltung der MVStättV geändert werden</v>
          </cell>
        </row>
        <row r="40">
          <cell r="A40" t="str">
            <v>3.8</v>
          </cell>
          <cell r="B40" t="str">
            <v>H41</v>
          </cell>
          <cell r="C40">
            <v>14</v>
          </cell>
          <cell r="D40" t="str">
            <v>Ertüchtigung Lastenaufzug</v>
          </cell>
          <cell r="E40">
            <v>0</v>
          </cell>
          <cell r="F40">
            <v>130000</v>
          </cell>
          <cell r="G40">
            <v>42675</v>
          </cell>
          <cell r="H40" t="str">
            <v>Der Lastenaufzug ist ermüdet und muss spätestans im Sommer 2017 erneuert werden, um den Betrieb in der Halle 4.1 sicherzustellen</v>
          </cell>
        </row>
        <row r="41">
          <cell r="A41" t="str">
            <v>3.11</v>
          </cell>
          <cell r="B41" t="str">
            <v>H7</v>
          </cell>
          <cell r="C41">
            <v>15</v>
          </cell>
          <cell r="D41" t="str">
            <v>Austausch Touchpanel Hermessteuerung</v>
          </cell>
          <cell r="E41">
            <v>20000</v>
          </cell>
          <cell r="F41">
            <v>0</v>
          </cell>
          <cell r="G41">
            <v>42491</v>
          </cell>
          <cell r="H41" t="str">
            <v>Das Bedienpanel der Gebäudeautomatisierung ist kaum noch lesbar (Alterserscheinung) undmuss ausgetauscht werden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0</v>
          </cell>
          <cell r="B43" t="str">
            <v>Hallen 1-7</v>
          </cell>
          <cell r="C43">
            <v>0</v>
          </cell>
          <cell r="D43">
            <v>0</v>
          </cell>
          <cell r="E43">
            <v>270000</v>
          </cell>
          <cell r="F43">
            <v>350000</v>
          </cell>
          <cell r="G43">
            <v>0</v>
          </cell>
          <cell r="H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3.6</v>
          </cell>
          <cell r="B45" t="str">
            <v>AUA</v>
          </cell>
          <cell r="C45">
            <v>16</v>
          </cell>
          <cell r="D45" t="str">
            <v>Neue Schrankenanlagen B, D, F</v>
          </cell>
          <cell r="E45">
            <v>55000</v>
          </cell>
          <cell r="F45">
            <v>0</v>
          </cell>
          <cell r="G45">
            <v>42430</v>
          </cell>
          <cell r="H45" t="str">
            <v>Die Schranken des Betriebsgeländes sind stark ermüdet und müssen dringend ausgetauscht werden. Tor D ist bereits außer Funktion.</v>
          </cell>
        </row>
        <row r="46">
          <cell r="A46" t="str">
            <v>2.5</v>
          </cell>
          <cell r="B46" t="str">
            <v>AUA</v>
          </cell>
          <cell r="C46">
            <v>17</v>
          </cell>
          <cell r="D46" t="str">
            <v>Zaun Abtrennung Betriebgelände</v>
          </cell>
          <cell r="E46">
            <v>88000</v>
          </cell>
          <cell r="F46">
            <v>0</v>
          </cell>
          <cell r="G46">
            <v>42430</v>
          </cell>
          <cell r="H46" t="str">
            <v>Bauantrag für Einzäunung ist gestellt. Dringend erforderliche Verbesserung der Betriebssicherheit und Passantensicherheit; allerdings nicht ZWINGEND für Betriebserhalt notwendig, aber sehr sinnvoll im Hinblick auf allgemeine und aktuelle Sicherheitslage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>
            <v>0</v>
          </cell>
          <cell r="B48" t="str">
            <v>PH, Restaur., AUA, Querriegel, Depots</v>
          </cell>
          <cell r="C48">
            <v>0</v>
          </cell>
          <cell r="D48">
            <v>0</v>
          </cell>
          <cell r="E48">
            <v>143000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 t="str">
            <v>4.9</v>
          </cell>
          <cell r="B50" t="str">
            <v>CCB</v>
          </cell>
          <cell r="C50">
            <v>18</v>
          </cell>
          <cell r="D50" t="str">
            <v>Diverse Ersatzinvestitionen</v>
          </cell>
          <cell r="E50">
            <v>25000</v>
          </cell>
          <cell r="F50">
            <v>25000</v>
          </cell>
          <cell r="G50">
            <v>0</v>
          </cell>
          <cell r="H50" t="str">
            <v>Platzhalter für zu erwartende Anlagendefekte (Ersatzinv.)</v>
          </cell>
        </row>
        <row r="51">
          <cell r="A51" t="str">
            <v>4.9</v>
          </cell>
          <cell r="B51" t="str">
            <v>CCB</v>
          </cell>
          <cell r="C51">
            <v>19</v>
          </cell>
          <cell r="D51" t="str">
            <v>diverse mobile Investitionen, Betriebs- und Geschäftausstattung</v>
          </cell>
          <cell r="E51">
            <v>5000</v>
          </cell>
          <cell r="F51">
            <v>5000</v>
          </cell>
          <cell r="G51">
            <v>0</v>
          </cell>
          <cell r="H51" t="str">
            <v>vertragliche Verpflichtung zu Ersatzinvestitionen</v>
          </cell>
        </row>
        <row r="52">
          <cell r="A52" t="str">
            <v>4.14</v>
          </cell>
          <cell r="B52" t="str">
            <v>CCB</v>
          </cell>
          <cell r="C52">
            <v>20</v>
          </cell>
          <cell r="D52" t="str">
            <v>Austausch Bodenbeläge kleine Säle (2016: Lloyd)</v>
          </cell>
          <cell r="E52">
            <v>60000</v>
          </cell>
          <cell r="F52">
            <v>40000</v>
          </cell>
          <cell r="G52" t="str">
            <v>März 16 / März 17</v>
          </cell>
          <cell r="H52" t="str">
            <v>vertragliche Verpflichtung zur Erhaltung der Bespielbarkeit des CCB</v>
          </cell>
        </row>
        <row r="53">
          <cell r="A53" t="str">
            <v>3.11</v>
          </cell>
          <cell r="B53" t="str">
            <v>CCB</v>
          </cell>
          <cell r="C53">
            <v>21</v>
          </cell>
          <cell r="D53" t="str">
            <v>Erneuerung Steuerung Lastenaufzug</v>
          </cell>
          <cell r="E53">
            <v>15000</v>
          </cell>
          <cell r="F53">
            <v>0</v>
          </cell>
          <cell r="G53">
            <v>42461</v>
          </cell>
          <cell r="H53" t="str">
            <v>Austausch der Steuerung sollte erfolgen, solange sie noch funktioniert. Bei spontanem Ausfall wäre das CCB 3-4 Wochen nicht bespielbar.</v>
          </cell>
        </row>
        <row r="54">
          <cell r="A54" t="str">
            <v>2.5</v>
          </cell>
          <cell r="B54" t="str">
            <v xml:space="preserve">CCB </v>
          </cell>
          <cell r="C54">
            <v>22</v>
          </cell>
          <cell r="D54" t="str">
            <v>Erneuerung Bodentanks diverse Säle</v>
          </cell>
          <cell r="E54">
            <v>15000</v>
          </cell>
          <cell r="F54">
            <v>0</v>
          </cell>
          <cell r="G54">
            <v>42522</v>
          </cell>
          <cell r="H54" t="str">
            <v>Die  Deckel der Bodentanks und die verbaute Infrastruktur sind den steigenden Anforderungen die Veranstaltungen nicht gewachsen. Die Ausstattung ist mangelhaft und die Deckel brechen ein.</v>
          </cell>
        </row>
        <row r="55">
          <cell r="A55" t="str">
            <v>3.11</v>
          </cell>
          <cell r="B55" t="str">
            <v>CCB</v>
          </cell>
          <cell r="C55">
            <v>23</v>
          </cell>
          <cell r="D55" t="str">
            <v>Schaltschranktouchpanel</v>
          </cell>
          <cell r="E55">
            <v>0</v>
          </cell>
          <cell r="F55">
            <v>15000</v>
          </cell>
          <cell r="G55">
            <v>42856</v>
          </cell>
          <cell r="H55" t="str">
            <v>Das Bedienpanel der Gebäudeautomatisierung ist nur noch schwer lesbar (Alterserscheinung) und muss 2017 ausgetauscht werden</v>
          </cell>
        </row>
        <row r="56">
          <cell r="A56" t="str">
            <v>3.6</v>
          </cell>
          <cell r="B56" t="str">
            <v>BW</v>
          </cell>
          <cell r="C56">
            <v>24</v>
          </cell>
          <cell r="D56" t="str">
            <v>Zusätzliche Ausfahrtschranke Richtung Betriebsgelände</v>
          </cell>
          <cell r="E56">
            <v>15000</v>
          </cell>
          <cell r="F56">
            <v>0</v>
          </cell>
          <cell r="G56">
            <v>42430</v>
          </cell>
          <cell r="H56" t="str">
            <v>zur Verbesserung der Betriebsabläufe bei Großveranstaltungen mit Außengelände erforderlich, im Zusammenhang mit Abtrennung Betriebsgelände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0</v>
          </cell>
          <cell r="B58" t="str">
            <v>CCB, Tunnel, BW</v>
          </cell>
          <cell r="C58">
            <v>0</v>
          </cell>
          <cell r="D58">
            <v>0</v>
          </cell>
          <cell r="E58">
            <v>135000</v>
          </cell>
          <cell r="F58">
            <v>85000</v>
          </cell>
          <cell r="G58">
            <v>0</v>
          </cell>
          <cell r="H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0</v>
          </cell>
          <cell r="B61" t="str">
            <v>Rennbahn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0</v>
          </cell>
          <cell r="B62" t="str">
            <v xml:space="preserve">Glocke </v>
          </cell>
          <cell r="C62">
            <v>25</v>
          </cell>
          <cell r="D62" t="str">
            <v>siehe anderes Tabellenblatt</v>
          </cell>
          <cell r="E62">
            <v>195000</v>
          </cell>
          <cell r="F62">
            <v>40000</v>
          </cell>
          <cell r="G62">
            <v>0</v>
          </cell>
          <cell r="H62">
            <v>0</v>
          </cell>
        </row>
        <row r="63">
          <cell r="A63">
            <v>0</v>
          </cell>
          <cell r="B63">
            <v>0</v>
          </cell>
          <cell r="C63" t="str">
            <v>GESAMTSUMME</v>
          </cell>
          <cell r="D63" t="str">
            <v>Gesamtsumme</v>
          </cell>
          <cell r="E63">
            <v>787000</v>
          </cell>
          <cell r="F63">
            <v>500000</v>
          </cell>
          <cell r="G63">
            <v>0</v>
          </cell>
          <cell r="H63">
            <v>0</v>
          </cell>
        </row>
        <row r="64">
          <cell r="A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 t="str">
            <v>GESAMT OHNE GLOCKE</v>
          </cell>
          <cell r="E65">
            <v>592000</v>
          </cell>
          <cell r="F65">
            <v>460000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zoomScale="60" zoomScaleNormal="60" zoomScaleSheetLayoutView="90" workbookViewId="0">
      <selection activeCell="B37" sqref="B37"/>
    </sheetView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2.42578125" style="1" customWidth="1"/>
    <col min="8" max="10" width="11.42578125" style="1"/>
  </cols>
  <sheetData>
    <row r="1" spans="1:10" s="201" customFormat="1" ht="12.75">
      <c r="A1" s="13"/>
      <c r="B1" s="200"/>
      <c r="C1" s="200"/>
      <c r="D1" s="200"/>
      <c r="E1" s="200"/>
      <c r="F1" s="200"/>
      <c r="G1" s="3"/>
      <c r="H1" s="200"/>
      <c r="I1" s="200"/>
      <c r="J1" s="200"/>
    </row>
    <row r="2" spans="1:10" s="201" customFormat="1" ht="15.75" customHeight="1">
      <c r="A2" s="105"/>
      <c r="C2" s="200"/>
      <c r="D2" s="200"/>
      <c r="E2" s="200"/>
      <c r="F2" s="200"/>
      <c r="G2" s="3"/>
      <c r="H2" s="200"/>
      <c r="I2" s="200"/>
      <c r="J2" s="200"/>
    </row>
    <row r="3" spans="1:10" s="201" customFormat="1" ht="12.75">
      <c r="A3" s="200"/>
      <c r="B3" s="200"/>
      <c r="C3" s="200"/>
      <c r="D3" s="200"/>
      <c r="E3" s="200"/>
      <c r="F3" s="200"/>
      <c r="G3" s="3"/>
      <c r="H3" s="200"/>
      <c r="I3" s="200"/>
      <c r="J3" s="200"/>
    </row>
    <row r="4" spans="1:10">
      <c r="A4" s="14"/>
      <c r="B4" s="14"/>
      <c r="C4" s="14"/>
      <c r="D4" s="14"/>
      <c r="E4" s="14"/>
      <c r="F4" s="14"/>
      <c r="G4" s="3"/>
    </row>
    <row r="5" spans="1:10">
      <c r="A5" s="14"/>
      <c r="B5" s="14"/>
      <c r="C5" s="14"/>
      <c r="D5" s="14"/>
      <c r="E5" s="14"/>
      <c r="F5" s="14"/>
      <c r="G5" s="14"/>
    </row>
    <row r="6" spans="1:10">
      <c r="A6" s="14"/>
      <c r="B6" s="14"/>
      <c r="C6" s="14"/>
      <c r="D6" s="14"/>
      <c r="E6" s="14"/>
      <c r="F6" s="14"/>
      <c r="G6" s="14"/>
    </row>
    <row r="7" spans="1:10" ht="20.25">
      <c r="A7" s="628" t="s">
        <v>217</v>
      </c>
      <c r="B7" s="629"/>
      <c r="C7" s="629"/>
      <c r="D7" s="629"/>
      <c r="E7" s="629"/>
      <c r="F7" s="629"/>
      <c r="G7" s="630"/>
    </row>
    <row r="8" spans="1:10" ht="42" customHeight="1">
      <c r="A8" s="631" t="s">
        <v>170</v>
      </c>
      <c r="B8" s="632"/>
      <c r="C8" s="632"/>
      <c r="D8" s="632"/>
      <c r="E8" s="632"/>
      <c r="F8" s="632"/>
      <c r="G8" s="633"/>
    </row>
    <row r="9" spans="1:10" ht="20.25">
      <c r="A9" s="38"/>
      <c r="B9" s="202"/>
      <c r="C9" s="203"/>
      <c r="D9" s="203"/>
      <c r="E9" s="203"/>
      <c r="F9" s="203"/>
      <c r="G9" s="204"/>
    </row>
    <row r="10" spans="1:10" ht="20.25">
      <c r="A10" s="17"/>
      <c r="B10" s="203"/>
      <c r="C10" s="203"/>
      <c r="D10" s="203"/>
      <c r="E10" s="203"/>
      <c r="F10" s="203"/>
      <c r="G10" s="204"/>
    </row>
    <row r="11" spans="1:10" ht="18">
      <c r="A11" s="18" t="s">
        <v>23</v>
      </c>
      <c r="B11" s="634" t="s">
        <v>111</v>
      </c>
      <c r="C11" s="635"/>
      <c r="D11" s="635"/>
      <c r="E11" s="635"/>
      <c r="F11" s="635"/>
      <c r="G11" s="636"/>
    </row>
    <row r="12" spans="1:10" ht="18">
      <c r="A12" s="18"/>
      <c r="B12" s="634" t="s">
        <v>175</v>
      </c>
      <c r="C12" s="635"/>
      <c r="D12" s="635"/>
      <c r="E12" s="635"/>
      <c r="F12" s="635"/>
      <c r="G12" s="636"/>
    </row>
    <row r="13" spans="1:10" ht="20.25">
      <c r="A13" s="20"/>
      <c r="B13" s="39"/>
      <c r="C13" s="19"/>
      <c r="D13" s="19"/>
      <c r="E13" s="19"/>
      <c r="F13" s="19"/>
      <c r="G13" s="15"/>
    </row>
    <row r="14" spans="1:10" ht="20.25">
      <c r="A14" s="40"/>
      <c r="B14" s="41"/>
      <c r="C14" s="19"/>
      <c r="D14" s="19"/>
      <c r="E14" s="19"/>
      <c r="F14" s="19"/>
      <c r="G14" s="15"/>
    </row>
    <row r="15" spans="1:10" s="7" customFormat="1" ht="20.25">
      <c r="A15" s="637" t="s">
        <v>10</v>
      </c>
      <c r="B15" s="638"/>
      <c r="C15" s="638"/>
      <c r="D15" s="638"/>
      <c r="E15" s="638"/>
      <c r="F15" s="638"/>
      <c r="G15" s="639"/>
      <c r="H15" s="2"/>
      <c r="I15" s="2"/>
      <c r="J15" s="2"/>
    </row>
    <row r="16" spans="1:10" s="7" customFormat="1" ht="20.25">
      <c r="A16" s="42"/>
      <c r="B16" s="43"/>
      <c r="C16" s="43"/>
      <c r="D16" s="43"/>
      <c r="E16" s="43"/>
      <c r="F16" s="43"/>
      <c r="G16" s="44"/>
      <c r="H16" s="2"/>
      <c r="I16" s="2"/>
      <c r="J16" s="2"/>
    </row>
    <row r="17" spans="1:7" customFormat="1" ht="12.75" customHeight="1">
      <c r="A17" s="623" t="s">
        <v>12</v>
      </c>
      <c r="B17" s="624"/>
      <c r="C17" s="624"/>
      <c r="D17" s="625"/>
      <c r="E17" s="625"/>
      <c r="F17" s="625"/>
      <c r="G17" s="626"/>
    </row>
    <row r="18" spans="1:7" customFormat="1" ht="12.75" customHeight="1">
      <c r="A18" s="623"/>
      <c r="B18" s="624"/>
      <c r="C18" s="624"/>
      <c r="D18" s="625"/>
      <c r="E18" s="625"/>
      <c r="F18" s="625"/>
      <c r="G18" s="626"/>
    </row>
    <row r="19" spans="1:7" customFormat="1" ht="12.75" customHeight="1">
      <c r="A19" s="623" t="s">
        <v>13</v>
      </c>
      <c r="B19" s="624"/>
      <c r="C19" s="624"/>
      <c r="D19" s="625"/>
      <c r="E19" s="625"/>
      <c r="F19" s="625"/>
      <c r="G19" s="626"/>
    </row>
    <row r="20" spans="1:7" customFormat="1" ht="12.75" customHeight="1">
      <c r="A20" s="623"/>
      <c r="B20" s="624"/>
      <c r="C20" s="624"/>
      <c r="D20" s="625"/>
      <c r="E20" s="625"/>
      <c r="F20" s="625"/>
      <c r="G20" s="626"/>
    </row>
    <row r="21" spans="1:7" customFormat="1" ht="12.75" customHeight="1">
      <c r="A21" s="623" t="s">
        <v>172</v>
      </c>
      <c r="B21" s="624"/>
      <c r="C21" s="624"/>
      <c r="D21" s="624"/>
      <c r="E21" s="624"/>
      <c r="F21" s="624"/>
      <c r="G21" s="627"/>
    </row>
    <row r="22" spans="1:7" customFormat="1" ht="12.75" customHeight="1">
      <c r="A22" s="623"/>
      <c r="B22" s="624"/>
      <c r="C22" s="624"/>
      <c r="D22" s="624"/>
      <c r="E22" s="624"/>
      <c r="F22" s="624"/>
      <c r="G22" s="627"/>
    </row>
    <row r="23" spans="1:7" customFormat="1" ht="12.75">
      <c r="A23" s="623"/>
      <c r="B23" s="624"/>
      <c r="C23" s="624"/>
      <c r="D23" s="624"/>
      <c r="E23" s="624"/>
      <c r="F23" s="624"/>
      <c r="G23" s="627"/>
    </row>
    <row r="24" spans="1:7" customFormat="1" ht="12.75">
      <c r="A24" s="623"/>
      <c r="B24" s="624"/>
      <c r="C24" s="624"/>
      <c r="D24" s="624"/>
      <c r="E24" s="624"/>
      <c r="F24" s="624"/>
      <c r="G24" s="627"/>
    </row>
    <row r="25" spans="1:7" customFormat="1" ht="18">
      <c r="A25" s="176"/>
      <c r="B25" s="177"/>
      <c r="C25" s="177"/>
      <c r="D25" s="205"/>
      <c r="E25" s="205"/>
      <c r="F25" s="205"/>
      <c r="G25" s="206"/>
    </row>
    <row r="26" spans="1:7" customFormat="1" ht="18">
      <c r="A26" s="176"/>
      <c r="B26" s="177"/>
      <c r="C26" s="177"/>
      <c r="D26" s="205"/>
      <c r="E26" s="205"/>
      <c r="F26" s="205"/>
      <c r="G26" s="206"/>
    </row>
    <row r="27" spans="1:7" customFormat="1" ht="18">
      <c r="A27" s="176"/>
      <c r="B27" s="177"/>
      <c r="C27" s="177"/>
      <c r="D27" s="205"/>
      <c r="E27" s="205"/>
      <c r="F27" s="205"/>
      <c r="G27" s="206"/>
    </row>
    <row r="28" spans="1:7" customFormat="1" ht="18">
      <c r="A28" s="176"/>
      <c r="B28" s="177"/>
      <c r="C28" s="177"/>
      <c r="D28" s="205"/>
      <c r="E28" s="205"/>
      <c r="F28" s="205"/>
      <c r="G28" s="206"/>
    </row>
    <row r="29" spans="1:7" customFormat="1" ht="18">
      <c r="A29" s="176"/>
      <c r="B29" s="177"/>
      <c r="C29" s="177"/>
      <c r="D29" s="205"/>
      <c r="E29" s="205"/>
      <c r="F29" s="205"/>
      <c r="G29" s="206"/>
    </row>
    <row r="30" spans="1:7" customFormat="1" ht="12.75">
      <c r="A30" s="207"/>
      <c r="B30" s="205"/>
      <c r="C30" s="205"/>
      <c r="D30" s="205"/>
      <c r="E30" s="205"/>
      <c r="F30" s="205"/>
      <c r="G30" s="206"/>
    </row>
    <row r="31" spans="1:7" customFormat="1" ht="12.75">
      <c r="A31" s="208"/>
      <c r="B31" s="209"/>
      <c r="C31" s="209"/>
      <c r="D31" s="209"/>
      <c r="E31" s="209"/>
      <c r="F31" s="209"/>
      <c r="G31" s="210"/>
    </row>
    <row r="32" spans="1:7" customFormat="1" ht="12.75">
      <c r="A32" s="211"/>
      <c r="B32" s="211"/>
      <c r="C32" s="211"/>
      <c r="D32" s="211"/>
      <c r="E32" s="211"/>
      <c r="F32" s="211"/>
      <c r="G32" s="211"/>
    </row>
    <row r="33" spans="1:7" customFormat="1" ht="12.75">
      <c r="A33" s="211"/>
      <c r="B33" s="211"/>
      <c r="C33" s="211"/>
      <c r="D33" s="211"/>
      <c r="E33" s="211"/>
      <c r="F33" s="211"/>
      <c r="G33" s="211"/>
    </row>
    <row r="34" spans="1:7" customFormat="1" ht="18">
      <c r="A34" s="6"/>
      <c r="B34" s="6"/>
      <c r="C34" s="6"/>
      <c r="D34" s="6"/>
      <c r="E34" s="212"/>
      <c r="F34" s="212"/>
      <c r="G34" s="212"/>
    </row>
    <row r="35" spans="1:7" customFormat="1" ht="18">
      <c r="A35" s="6"/>
      <c r="B35" s="6"/>
      <c r="C35" s="6"/>
      <c r="D35" s="6"/>
      <c r="E35" s="212"/>
      <c r="F35" s="212"/>
      <c r="G35" s="212"/>
    </row>
    <row r="36" spans="1:7" customFormat="1">
      <c r="A36" s="1"/>
      <c r="B36" s="1"/>
      <c r="C36" s="1"/>
      <c r="D36" s="1"/>
      <c r="E36" s="1"/>
      <c r="F36" s="1"/>
      <c r="G36" s="1"/>
    </row>
    <row r="37" spans="1:7" customFormat="1">
      <c r="A37" s="1"/>
      <c r="B37" s="1"/>
      <c r="C37" s="1"/>
      <c r="D37" s="1"/>
      <c r="E37" s="1"/>
      <c r="F37" s="1"/>
      <c r="G37" s="1"/>
    </row>
    <row r="38" spans="1:7" customFormat="1">
      <c r="A38" s="1"/>
      <c r="B38" s="1"/>
      <c r="C38" s="1"/>
      <c r="D38" s="1"/>
      <c r="E38" s="1"/>
      <c r="F38" s="1"/>
      <c r="G38" s="1"/>
    </row>
    <row r="39" spans="1:7" customFormat="1">
      <c r="A39" s="1"/>
      <c r="B39" s="1"/>
      <c r="C39" s="1"/>
      <c r="D39" s="1"/>
      <c r="E39" s="1"/>
      <c r="F39" s="1"/>
      <c r="G39" s="1"/>
    </row>
  </sheetData>
  <mergeCells count="9">
    <mergeCell ref="A19:G20"/>
    <mergeCell ref="A21:G22"/>
    <mergeCell ref="A23:G24"/>
    <mergeCell ref="A7:G7"/>
    <mergeCell ref="A8:G8"/>
    <mergeCell ref="B11:G11"/>
    <mergeCell ref="B12:G12"/>
    <mergeCell ref="A15:G15"/>
    <mergeCell ref="A17:G18"/>
  </mergeCells>
  <pageMargins left="0.7" right="0.7" top="0.78740157499999996" bottom="0.78740157499999996" header="0.3" footer="0.3"/>
  <pageSetup paperSize="9" scale="75" orientation="portrait" r:id="rId1"/>
  <headerFooter>
    <oddHeader xml:space="preserve">&amp;LWirtschaftsplan für Sonstige Sondervermögen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zoomScaleNormal="100" zoomScaleSheetLayoutView="90" workbookViewId="0">
      <selection activeCell="K21" sqref="K21"/>
    </sheetView>
  </sheetViews>
  <sheetFormatPr baseColWidth="10" defaultColWidth="9.140625" defaultRowHeight="12.75"/>
  <cols>
    <col min="1" max="1" width="38.7109375" customWidth="1"/>
    <col min="2" max="2" width="46.85546875" customWidth="1"/>
    <col min="3" max="10" width="12.7109375" customWidth="1"/>
  </cols>
  <sheetData>
    <row r="1" spans="1:11" ht="18">
      <c r="A1" s="285" t="s">
        <v>197</v>
      </c>
    </row>
    <row r="2" spans="1:11" ht="18">
      <c r="A2" s="179" t="s">
        <v>335</v>
      </c>
    </row>
    <row r="3" spans="1:11" ht="14.25">
      <c r="A3" s="124" t="s">
        <v>97</v>
      </c>
    </row>
    <row r="4" spans="1:11" ht="18.75" thickBot="1">
      <c r="A4" s="179"/>
      <c r="C4" s="126"/>
      <c r="D4" s="126"/>
      <c r="E4" s="126"/>
      <c r="F4" s="126"/>
      <c r="G4" s="126"/>
      <c r="I4" s="126"/>
    </row>
    <row r="5" spans="1:11" ht="26.25" thickBot="1">
      <c r="A5" s="315" t="s">
        <v>98</v>
      </c>
      <c r="B5" s="316" t="s">
        <v>99</v>
      </c>
      <c r="C5" s="475" t="s">
        <v>225</v>
      </c>
      <c r="D5" s="475" t="s">
        <v>226</v>
      </c>
      <c r="E5" s="475" t="s">
        <v>227</v>
      </c>
      <c r="F5" s="475" t="s">
        <v>292</v>
      </c>
      <c r="G5" s="475" t="s">
        <v>228</v>
      </c>
      <c r="H5" s="476" t="s">
        <v>229</v>
      </c>
      <c r="I5" s="475" t="s">
        <v>322</v>
      </c>
      <c r="J5" s="476" t="s">
        <v>323</v>
      </c>
    </row>
    <row r="6" spans="1:11" ht="25.5">
      <c r="A6" s="448" t="s">
        <v>100</v>
      </c>
      <c r="B6" s="449"/>
      <c r="C6" s="450"/>
      <c r="D6" s="450"/>
      <c r="E6" s="450"/>
      <c r="F6" s="450"/>
      <c r="G6" s="451"/>
      <c r="H6" s="452"/>
      <c r="I6" s="451"/>
      <c r="J6" s="452"/>
    </row>
    <row r="7" spans="1:11" ht="31.5" customHeight="1">
      <c r="A7" s="453" t="s">
        <v>101</v>
      </c>
      <c r="B7" s="454"/>
      <c r="C7" s="455"/>
      <c r="D7" s="455"/>
      <c r="E7" s="455"/>
      <c r="F7" s="455"/>
      <c r="G7" s="452"/>
      <c r="H7" s="452"/>
      <c r="I7" s="452"/>
      <c r="J7" s="452"/>
      <c r="K7" s="292"/>
    </row>
    <row r="8" spans="1:11">
      <c r="A8" s="456" t="s">
        <v>161</v>
      </c>
      <c r="B8" s="454" t="s">
        <v>158</v>
      </c>
      <c r="C8" s="457">
        <v>0</v>
      </c>
      <c r="D8" s="457">
        <v>0</v>
      </c>
      <c r="E8" s="457">
        <v>16.3</v>
      </c>
      <c r="F8" s="457">
        <v>16.3</v>
      </c>
      <c r="G8" s="458">
        <v>16.3</v>
      </c>
      <c r="H8" s="458">
        <v>16.3</v>
      </c>
      <c r="I8" s="458">
        <v>16.3</v>
      </c>
      <c r="J8" s="458">
        <v>213.054</v>
      </c>
      <c r="K8" s="292"/>
    </row>
    <row r="9" spans="1:11" ht="25.5">
      <c r="A9" s="459" t="s">
        <v>162</v>
      </c>
      <c r="B9" s="460" t="s">
        <v>287</v>
      </c>
      <c r="C9" s="461">
        <v>-488.72</v>
      </c>
      <c r="D9" s="461">
        <v>114.343</v>
      </c>
      <c r="E9" s="461">
        <v>113.343</v>
      </c>
      <c r="F9" s="461">
        <v>0</v>
      </c>
      <c r="G9" s="462">
        <v>0</v>
      </c>
      <c r="H9" s="462">
        <v>0</v>
      </c>
      <c r="I9" s="462">
        <v>0</v>
      </c>
      <c r="J9" s="462">
        <v>0</v>
      </c>
      <c r="K9" s="292"/>
    </row>
    <row r="10" spans="1:11">
      <c r="A10" s="456" t="s">
        <v>163</v>
      </c>
      <c r="B10" s="454" t="s">
        <v>164</v>
      </c>
      <c r="C10" s="457">
        <v>0</v>
      </c>
      <c r="D10" s="457">
        <v>40.341000000000001</v>
      </c>
      <c r="E10" s="457">
        <v>10.574</v>
      </c>
      <c r="F10" s="457">
        <v>11</v>
      </c>
      <c r="G10" s="458">
        <v>0</v>
      </c>
      <c r="H10" s="458">
        <v>0</v>
      </c>
      <c r="I10" s="458">
        <v>0</v>
      </c>
      <c r="J10" s="458">
        <v>0</v>
      </c>
      <c r="K10" s="292"/>
    </row>
    <row r="11" spans="1:11" s="191" customFormat="1" ht="25.5">
      <c r="A11" s="565" t="s">
        <v>363</v>
      </c>
      <c r="B11" s="463" t="s">
        <v>362</v>
      </c>
      <c r="C11" s="464">
        <v>432.90499999999997</v>
      </c>
      <c r="D11" s="464">
        <v>700</v>
      </c>
      <c r="E11" s="464">
        <v>853.29899999999998</v>
      </c>
      <c r="F11" s="464">
        <v>700</v>
      </c>
      <c r="G11" s="462">
        <v>1542</v>
      </c>
      <c r="H11" s="462">
        <v>0</v>
      </c>
      <c r="I11" s="462">
        <v>0</v>
      </c>
      <c r="J11" s="462">
        <v>0</v>
      </c>
      <c r="K11" s="293"/>
    </row>
    <row r="12" spans="1:11" s="191" customFormat="1" ht="25.5">
      <c r="A12" s="566" t="s">
        <v>364</v>
      </c>
      <c r="B12" s="463" t="s">
        <v>356</v>
      </c>
      <c r="C12" s="464">
        <v>8475.0169999999998</v>
      </c>
      <c r="D12" s="464">
        <f>12208.621-83.565</f>
        <v>12125.055999999999</v>
      </c>
      <c r="E12" s="464">
        <v>8601.5310000000009</v>
      </c>
      <c r="F12" s="464">
        <v>9195.5</v>
      </c>
      <c r="G12" s="462">
        <f>517.808+1148.3+3628</f>
        <v>5294.1080000000002</v>
      </c>
      <c r="H12" s="462">
        <f>697.3+1219.056+7714</f>
        <v>9630.3559999999998</v>
      </c>
      <c r="I12" s="462">
        <v>1130</v>
      </c>
      <c r="J12" s="462">
        <v>2754</v>
      </c>
      <c r="K12" s="293"/>
    </row>
    <row r="13" spans="1:11">
      <c r="A13" s="456"/>
      <c r="B13" s="454" t="s">
        <v>367</v>
      </c>
      <c r="C13" s="457"/>
      <c r="D13" s="457"/>
      <c r="E13" s="457"/>
      <c r="F13" s="457"/>
      <c r="G13" s="458"/>
      <c r="H13" s="458"/>
      <c r="I13" s="458">
        <f>2000+28</f>
        <v>2028</v>
      </c>
      <c r="J13" s="458">
        <f>370-41</f>
        <v>329</v>
      </c>
      <c r="K13" s="292"/>
    </row>
    <row r="14" spans="1:11">
      <c r="A14" s="465" t="s">
        <v>102</v>
      </c>
      <c r="B14" s="466"/>
      <c r="C14" s="467">
        <f t="shared" ref="C14:H14" si="0">SUM(C8:C13)</f>
        <v>8419.2019999999993</v>
      </c>
      <c r="D14" s="467">
        <f t="shared" si="0"/>
        <v>12979.739999999998</v>
      </c>
      <c r="E14" s="467">
        <f t="shared" si="0"/>
        <v>9595.0470000000005</v>
      </c>
      <c r="F14" s="467">
        <f t="shared" si="0"/>
        <v>9922.7999999999993</v>
      </c>
      <c r="G14" s="467">
        <f t="shared" si="0"/>
        <v>6852.4080000000004</v>
      </c>
      <c r="H14" s="467">
        <f t="shared" si="0"/>
        <v>9646.655999999999</v>
      </c>
      <c r="I14" s="467">
        <f t="shared" ref="I14:J14" si="1">SUM(I8:I13)</f>
        <v>3174.3</v>
      </c>
      <c r="J14" s="467">
        <f t="shared" si="1"/>
        <v>3296.0540000000001</v>
      </c>
      <c r="K14" s="292"/>
    </row>
    <row r="15" spans="1:11">
      <c r="A15" s="468"/>
      <c r="B15" s="454"/>
      <c r="C15" s="455"/>
      <c r="D15" s="455"/>
      <c r="E15" s="455"/>
      <c r="F15" s="455"/>
      <c r="G15" s="452"/>
      <c r="H15" s="452"/>
      <c r="I15" s="452"/>
      <c r="J15" s="452"/>
      <c r="K15" s="292"/>
    </row>
    <row r="16" spans="1:11">
      <c r="A16" s="469" t="s">
        <v>103</v>
      </c>
      <c r="B16" s="454"/>
      <c r="C16" s="455"/>
      <c r="D16" s="455"/>
      <c r="E16" s="455"/>
      <c r="F16" s="455"/>
      <c r="G16" s="452"/>
      <c r="H16" s="452"/>
      <c r="I16" s="452"/>
      <c r="J16" s="452"/>
      <c r="K16" s="292"/>
    </row>
    <row r="17" spans="1:11" ht="15.75" customHeight="1">
      <c r="A17" s="470" t="s">
        <v>328</v>
      </c>
      <c r="B17" s="454" t="s">
        <v>165</v>
      </c>
      <c r="C17" s="457">
        <v>565</v>
      </c>
      <c r="D17" s="457">
        <v>907</v>
      </c>
      <c r="E17" s="457">
        <v>1052.8</v>
      </c>
      <c r="F17" s="457">
        <v>0</v>
      </c>
      <c r="G17" s="458">
        <f>490+900</f>
        <v>1390</v>
      </c>
      <c r="H17" s="458">
        <v>1500</v>
      </c>
      <c r="I17" s="458">
        <v>552</v>
      </c>
      <c r="J17" s="458">
        <v>0</v>
      </c>
      <c r="K17" s="292"/>
    </row>
    <row r="18" spans="1:11" ht="14.25">
      <c r="A18" s="470" t="s">
        <v>328</v>
      </c>
      <c r="B18" s="454" t="s">
        <v>288</v>
      </c>
      <c r="C18" s="457">
        <v>1771</v>
      </c>
      <c r="D18" s="457">
        <v>7003</v>
      </c>
      <c r="E18" s="457">
        <v>12628</v>
      </c>
      <c r="F18" s="457">
        <v>6704</v>
      </c>
      <c r="G18" s="458">
        <v>7868</v>
      </c>
      <c r="H18" s="458">
        <v>3828</v>
      </c>
      <c r="I18" s="458">
        <v>0</v>
      </c>
      <c r="J18" s="458">
        <v>0</v>
      </c>
      <c r="K18" s="292"/>
    </row>
    <row r="19" spans="1:11" ht="14.25">
      <c r="A19" s="470" t="s">
        <v>328</v>
      </c>
      <c r="B19" s="454" t="s">
        <v>289</v>
      </c>
      <c r="C19" s="457">
        <v>0</v>
      </c>
      <c r="D19" s="457">
        <v>50</v>
      </c>
      <c r="E19" s="457">
        <v>389</v>
      </c>
      <c r="F19" s="457">
        <v>3400</v>
      </c>
      <c r="G19" s="458">
        <v>540</v>
      </c>
      <c r="H19" s="458">
        <v>3320</v>
      </c>
      <c r="I19" s="458">
        <v>2170</v>
      </c>
      <c r="J19" s="458">
        <v>2016</v>
      </c>
      <c r="K19" s="292"/>
    </row>
    <row r="20" spans="1:11" ht="14.25">
      <c r="A20" s="470" t="s">
        <v>328</v>
      </c>
      <c r="B20" s="454" t="s">
        <v>274</v>
      </c>
      <c r="C20" s="457">
        <v>0</v>
      </c>
      <c r="D20" s="457">
        <v>0</v>
      </c>
      <c r="E20" s="457">
        <v>512</v>
      </c>
      <c r="F20" s="457">
        <v>0</v>
      </c>
      <c r="G20" s="458">
        <v>0</v>
      </c>
      <c r="H20" s="458">
        <v>0</v>
      </c>
      <c r="I20" s="458">
        <v>0</v>
      </c>
      <c r="J20" s="458">
        <v>0</v>
      </c>
      <c r="K20" s="292"/>
    </row>
    <row r="21" spans="1:11" ht="14.25">
      <c r="A21" s="470" t="s">
        <v>328</v>
      </c>
      <c r="B21" s="454" t="s">
        <v>377</v>
      </c>
      <c r="C21" s="457">
        <v>0</v>
      </c>
      <c r="D21" s="457">
        <v>0</v>
      </c>
      <c r="E21" s="457">
        <v>0</v>
      </c>
      <c r="F21" s="457">
        <v>0</v>
      </c>
      <c r="G21" s="458">
        <v>0</v>
      </c>
      <c r="H21" s="458">
        <f>45+121</f>
        <v>166</v>
      </c>
      <c r="I21" s="458">
        <f>135+121</f>
        <v>256</v>
      </c>
      <c r="J21" s="458">
        <v>270</v>
      </c>
      <c r="K21" s="201"/>
    </row>
    <row r="22" spans="1:11">
      <c r="A22" s="470"/>
      <c r="B22" s="471"/>
      <c r="C22" s="452"/>
      <c r="D22" s="452"/>
      <c r="E22" s="452"/>
      <c r="F22" s="452"/>
      <c r="G22" s="452"/>
      <c r="H22" s="452"/>
      <c r="I22" s="452"/>
      <c r="J22" s="452"/>
      <c r="K22" s="292"/>
    </row>
    <row r="23" spans="1:11">
      <c r="A23" s="470" t="s">
        <v>169</v>
      </c>
      <c r="B23" s="471" t="s">
        <v>290</v>
      </c>
      <c r="C23" s="458">
        <v>-451.98899999999998</v>
      </c>
      <c r="D23" s="458">
        <v>0</v>
      </c>
      <c r="E23" s="458">
        <v>0</v>
      </c>
      <c r="F23" s="458">
        <v>0</v>
      </c>
      <c r="G23" s="458">
        <v>0</v>
      </c>
      <c r="H23" s="458">
        <v>0</v>
      </c>
      <c r="I23" s="458">
        <v>0</v>
      </c>
      <c r="J23" s="458">
        <v>0</v>
      </c>
      <c r="K23" s="292"/>
    </row>
    <row r="24" spans="1:11">
      <c r="A24" s="470" t="s">
        <v>166</v>
      </c>
      <c r="B24" s="471" t="s">
        <v>167</v>
      </c>
      <c r="C24" s="458">
        <v>863.62</v>
      </c>
      <c r="D24" s="458">
        <v>-155.12100000000001</v>
      </c>
      <c r="E24" s="458">
        <v>-132</v>
      </c>
      <c r="F24" s="458">
        <v>0</v>
      </c>
      <c r="G24" s="458">
        <v>0</v>
      </c>
      <c r="H24" s="458">
        <v>0</v>
      </c>
      <c r="I24" s="458">
        <v>0</v>
      </c>
      <c r="J24" s="458">
        <v>0</v>
      </c>
      <c r="K24" s="292"/>
    </row>
    <row r="25" spans="1:11">
      <c r="A25" s="470" t="s">
        <v>168</v>
      </c>
      <c r="B25" s="471" t="s">
        <v>291</v>
      </c>
      <c r="C25" s="458">
        <v>-38.725000000000001</v>
      </c>
      <c r="D25" s="458">
        <v>0</v>
      </c>
      <c r="E25" s="458">
        <v>0</v>
      </c>
      <c r="F25" s="458">
        <v>0</v>
      </c>
      <c r="G25" s="458">
        <v>0</v>
      </c>
      <c r="H25" s="458">
        <v>0</v>
      </c>
      <c r="I25" s="458">
        <v>0</v>
      </c>
      <c r="J25" s="458">
        <v>0</v>
      </c>
      <c r="K25" s="292"/>
    </row>
    <row r="26" spans="1:11">
      <c r="A26" s="470"/>
      <c r="B26" s="471"/>
      <c r="C26" s="452"/>
      <c r="D26" s="452"/>
      <c r="E26" s="452"/>
      <c r="F26" s="452"/>
      <c r="G26" s="452"/>
      <c r="H26" s="452"/>
      <c r="I26" s="452"/>
      <c r="J26" s="452"/>
      <c r="K26" s="292"/>
    </row>
    <row r="27" spans="1:11">
      <c r="A27" s="465" t="s">
        <v>102</v>
      </c>
      <c r="B27" s="472"/>
      <c r="C27" s="473">
        <f t="shared" ref="C27:J27" si="2">SUM(C17:C26)</f>
        <v>2708.9059999999999</v>
      </c>
      <c r="D27" s="473">
        <f t="shared" si="2"/>
        <v>7804.8789999999999</v>
      </c>
      <c r="E27" s="473">
        <f t="shared" si="2"/>
        <v>14449.8</v>
      </c>
      <c r="F27" s="473">
        <f t="shared" si="2"/>
        <v>10104</v>
      </c>
      <c r="G27" s="473">
        <f t="shared" si="2"/>
        <v>9798</v>
      </c>
      <c r="H27" s="473">
        <f t="shared" si="2"/>
        <v>8814</v>
      </c>
      <c r="I27" s="473">
        <f t="shared" si="2"/>
        <v>2978</v>
      </c>
      <c r="J27" s="473">
        <f t="shared" si="2"/>
        <v>2286</v>
      </c>
    </row>
    <row r="28" spans="1:11">
      <c r="A28" s="468"/>
      <c r="B28" s="471"/>
      <c r="C28" s="452"/>
      <c r="D28" s="452"/>
      <c r="E28" s="452"/>
      <c r="F28" s="452"/>
      <c r="G28" s="452"/>
      <c r="H28" s="452"/>
      <c r="I28" s="452"/>
      <c r="J28" s="452"/>
    </row>
    <row r="29" spans="1:11">
      <c r="A29" s="465" t="s">
        <v>107</v>
      </c>
      <c r="B29" s="472"/>
      <c r="C29" s="473">
        <f t="shared" ref="C29:J29" si="3">C27+C14</f>
        <v>11128.108</v>
      </c>
      <c r="D29" s="473">
        <f t="shared" si="3"/>
        <v>20784.618999999999</v>
      </c>
      <c r="E29" s="473">
        <f t="shared" si="3"/>
        <v>24044.847000000002</v>
      </c>
      <c r="F29" s="473">
        <f t="shared" si="3"/>
        <v>20026.8</v>
      </c>
      <c r="G29" s="473">
        <f t="shared" si="3"/>
        <v>16650.407999999999</v>
      </c>
      <c r="H29" s="473">
        <f t="shared" si="3"/>
        <v>18460.655999999999</v>
      </c>
      <c r="I29" s="473">
        <f t="shared" si="3"/>
        <v>6152.3</v>
      </c>
      <c r="J29" s="473">
        <f t="shared" si="3"/>
        <v>5582.0540000000001</v>
      </c>
    </row>
    <row r="30" spans="1:11">
      <c r="A30" s="468"/>
      <c r="B30" s="471"/>
      <c r="C30" s="452"/>
      <c r="D30" s="452"/>
      <c r="E30" s="452"/>
      <c r="F30" s="452"/>
      <c r="G30" s="452"/>
      <c r="H30" s="452"/>
      <c r="I30" s="452"/>
      <c r="J30" s="452"/>
    </row>
    <row r="31" spans="1:11">
      <c r="A31" s="469" t="s">
        <v>108</v>
      </c>
      <c r="B31" s="471"/>
      <c r="C31" s="458"/>
      <c r="D31" s="458"/>
      <c r="E31" s="458"/>
      <c r="F31" s="458"/>
      <c r="G31" s="458"/>
      <c r="H31" s="458"/>
      <c r="I31" s="458"/>
      <c r="J31" s="458"/>
    </row>
    <row r="32" spans="1:11">
      <c r="A32" s="565" t="s">
        <v>365</v>
      </c>
      <c r="B32" s="471" t="s">
        <v>366</v>
      </c>
      <c r="C32" s="458">
        <v>0</v>
      </c>
      <c r="D32" s="458">
        <v>0</v>
      </c>
      <c r="E32" s="458">
        <v>0</v>
      </c>
      <c r="F32" s="458">
        <v>0</v>
      </c>
      <c r="G32" s="458">
        <f>2020+28</f>
        <v>2048</v>
      </c>
      <c r="H32" s="458">
        <f>350-41</f>
        <v>309</v>
      </c>
      <c r="I32" s="458">
        <v>0</v>
      </c>
      <c r="J32" s="458">
        <v>0</v>
      </c>
    </row>
    <row r="33" spans="1:10">
      <c r="A33" s="470"/>
      <c r="B33" s="471"/>
      <c r="C33" s="452"/>
      <c r="D33" s="452"/>
      <c r="E33" s="452"/>
      <c r="F33" s="452"/>
      <c r="G33" s="452"/>
      <c r="H33" s="452"/>
      <c r="I33" s="452"/>
      <c r="J33" s="452"/>
    </row>
    <row r="34" spans="1:10">
      <c r="A34" s="465" t="s">
        <v>109</v>
      </c>
      <c r="B34" s="472">
        <f t="shared" ref="B34:J34" si="4">SUM(B32:B33)</f>
        <v>0</v>
      </c>
      <c r="C34" s="473">
        <f t="shared" si="4"/>
        <v>0</v>
      </c>
      <c r="D34" s="473">
        <f t="shared" si="4"/>
        <v>0</v>
      </c>
      <c r="E34" s="473">
        <f t="shared" si="4"/>
        <v>0</v>
      </c>
      <c r="F34" s="473">
        <f t="shared" si="4"/>
        <v>0</v>
      </c>
      <c r="G34" s="473">
        <f t="shared" si="4"/>
        <v>2048</v>
      </c>
      <c r="H34" s="473">
        <f t="shared" si="4"/>
        <v>309</v>
      </c>
      <c r="I34" s="473">
        <f t="shared" si="4"/>
        <v>0</v>
      </c>
      <c r="J34" s="473">
        <f t="shared" si="4"/>
        <v>0</v>
      </c>
    </row>
    <row r="35" spans="1:10">
      <c r="A35" s="477" t="s">
        <v>318</v>
      </c>
      <c r="B35" s="126"/>
    </row>
    <row r="36" spans="1:10">
      <c r="A36" s="477" t="s">
        <v>330</v>
      </c>
      <c r="B36" s="126"/>
    </row>
    <row r="37" spans="1:10" ht="14.25">
      <c r="A37" s="511" t="s">
        <v>329</v>
      </c>
    </row>
    <row r="38" spans="1:10">
      <c r="A38" s="552"/>
    </row>
    <row r="39" spans="1:10">
      <c r="A39" t="s">
        <v>110</v>
      </c>
    </row>
  </sheetData>
  <pageMargins left="0.7" right="0.7" top="0.78740157499999996" bottom="0.78740157499999996" header="0.3" footer="0.3"/>
  <pageSetup paperSize="9" scale="71" orientation="landscape" r:id="rId1"/>
  <headerFooter>
    <oddHeader>&amp;LWirtschaftsplan für Sonstige Sondervermögen
5. HH-Stellen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zoomScaleNormal="100" zoomScaleSheetLayoutView="90" workbookViewId="0">
      <selection activeCell="B13" sqref="B13"/>
    </sheetView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2.42578125" style="1" customWidth="1"/>
    <col min="8" max="10" width="11.42578125" style="1"/>
  </cols>
  <sheetData>
    <row r="1" spans="1:10" s="201" customFormat="1" ht="12.75">
      <c r="A1" s="13"/>
      <c r="B1" s="200"/>
      <c r="C1" s="200"/>
      <c r="D1" s="200"/>
      <c r="E1" s="200"/>
      <c r="F1" s="200"/>
      <c r="G1" s="3"/>
      <c r="H1" s="200"/>
      <c r="I1" s="200"/>
      <c r="J1" s="200"/>
    </row>
    <row r="2" spans="1:10" s="201" customFormat="1" ht="15.75" customHeight="1">
      <c r="A2" s="105"/>
      <c r="C2" s="200"/>
      <c r="D2" s="200"/>
      <c r="E2" s="200"/>
      <c r="F2" s="200"/>
      <c r="G2" s="3"/>
      <c r="H2" s="200"/>
      <c r="I2" s="200"/>
      <c r="J2" s="200"/>
    </row>
    <row r="3" spans="1:10" s="201" customFormat="1" ht="12.75">
      <c r="A3" s="200"/>
      <c r="B3" s="200"/>
      <c r="C3" s="200"/>
      <c r="D3" s="200"/>
      <c r="E3" s="200"/>
      <c r="F3" s="200"/>
      <c r="G3" s="3"/>
      <c r="H3" s="200"/>
      <c r="I3" s="200"/>
      <c r="J3" s="200"/>
    </row>
    <row r="4" spans="1:10">
      <c r="A4" s="14"/>
      <c r="B4" s="14"/>
      <c r="C4" s="14"/>
      <c r="D4" s="14"/>
      <c r="E4" s="14"/>
      <c r="F4" s="14"/>
      <c r="G4" s="3"/>
    </row>
    <row r="5" spans="1:10">
      <c r="A5" s="14"/>
      <c r="B5" s="14"/>
      <c r="C5" s="14"/>
      <c r="D5" s="14"/>
      <c r="E5" s="14"/>
      <c r="F5" s="14"/>
      <c r="G5" s="14"/>
    </row>
    <row r="6" spans="1:10">
      <c r="A6" s="14"/>
      <c r="B6" s="14"/>
      <c r="C6" s="14"/>
      <c r="D6" s="14"/>
      <c r="E6" s="14"/>
      <c r="F6" s="14"/>
      <c r="G6" s="14"/>
    </row>
    <row r="7" spans="1:10" ht="20.25">
      <c r="A7" s="628" t="s">
        <v>217</v>
      </c>
      <c r="B7" s="629"/>
      <c r="C7" s="629"/>
      <c r="D7" s="629"/>
      <c r="E7" s="629"/>
      <c r="F7" s="629"/>
      <c r="G7" s="630"/>
    </row>
    <row r="8" spans="1:10" ht="41.25" customHeight="1">
      <c r="A8" s="631" t="s">
        <v>368</v>
      </c>
      <c r="B8" s="632"/>
      <c r="C8" s="632"/>
      <c r="D8" s="632"/>
      <c r="E8" s="632"/>
      <c r="F8" s="632"/>
      <c r="G8" s="633"/>
    </row>
    <row r="9" spans="1:10" ht="20.25">
      <c r="A9" s="38"/>
      <c r="B9" s="202"/>
      <c r="C9" s="203"/>
      <c r="D9" s="203"/>
      <c r="E9" s="203"/>
      <c r="F9" s="203"/>
      <c r="G9" s="204"/>
    </row>
    <row r="10" spans="1:10" ht="20.25">
      <c r="A10" s="17"/>
      <c r="B10" s="203"/>
      <c r="C10" s="203"/>
      <c r="D10" s="203"/>
      <c r="E10" s="203"/>
      <c r="F10" s="203"/>
      <c r="G10" s="204"/>
    </row>
    <row r="11" spans="1:10" ht="18">
      <c r="A11" s="18" t="s">
        <v>23</v>
      </c>
      <c r="B11" s="634" t="s">
        <v>87</v>
      </c>
      <c r="C11" s="635"/>
      <c r="D11" s="635"/>
      <c r="E11" s="635"/>
      <c r="F11" s="635"/>
      <c r="G11" s="636"/>
    </row>
    <row r="12" spans="1:10" ht="18">
      <c r="A12" s="18"/>
      <c r="B12" s="634" t="s">
        <v>174</v>
      </c>
      <c r="C12" s="635"/>
      <c r="D12" s="635"/>
      <c r="E12" s="635"/>
      <c r="F12" s="635"/>
      <c r="G12" s="636"/>
    </row>
    <row r="13" spans="1:10" ht="20.25">
      <c r="A13" s="20"/>
      <c r="B13" s="39"/>
      <c r="C13" s="19"/>
      <c r="D13" s="19"/>
      <c r="E13" s="19"/>
      <c r="F13" s="19"/>
      <c r="G13" s="15"/>
    </row>
    <row r="14" spans="1:10" ht="20.25">
      <c r="A14" s="40"/>
      <c r="B14" s="41"/>
      <c r="C14" s="19"/>
      <c r="D14" s="19"/>
      <c r="E14" s="19"/>
      <c r="F14" s="19"/>
      <c r="G14" s="15"/>
    </row>
    <row r="15" spans="1:10" s="7" customFormat="1" ht="20.25">
      <c r="A15" s="637" t="s">
        <v>10</v>
      </c>
      <c r="B15" s="638"/>
      <c r="C15" s="638"/>
      <c r="D15" s="638"/>
      <c r="E15" s="638"/>
      <c r="F15" s="638"/>
      <c r="G15" s="639"/>
      <c r="H15" s="2"/>
      <c r="I15" s="2"/>
      <c r="J15" s="2"/>
    </row>
    <row r="16" spans="1:10" s="7" customFormat="1" ht="20.25">
      <c r="A16" s="42"/>
      <c r="B16" s="43"/>
      <c r="C16" s="43"/>
      <c r="D16" s="43"/>
      <c r="E16" s="43"/>
      <c r="F16" s="43"/>
      <c r="G16" s="44"/>
      <c r="H16" s="2"/>
      <c r="I16" s="2"/>
      <c r="J16" s="2"/>
    </row>
    <row r="17" spans="1:7" customFormat="1" ht="12.75" customHeight="1">
      <c r="A17" s="623" t="s">
        <v>12</v>
      </c>
      <c r="B17" s="624"/>
      <c r="C17" s="624"/>
      <c r="D17" s="625"/>
      <c r="E17" s="625"/>
      <c r="F17" s="625"/>
      <c r="G17" s="626"/>
    </row>
    <row r="18" spans="1:7" customFormat="1" ht="12.75" customHeight="1">
      <c r="A18" s="623"/>
      <c r="B18" s="624"/>
      <c r="C18" s="624"/>
      <c r="D18" s="625"/>
      <c r="E18" s="625"/>
      <c r="F18" s="625"/>
      <c r="G18" s="626"/>
    </row>
    <row r="19" spans="1:7" customFormat="1" ht="12.75" customHeight="1">
      <c r="A19" s="623" t="s">
        <v>13</v>
      </c>
      <c r="B19" s="624"/>
      <c r="C19" s="624"/>
      <c r="D19" s="625"/>
      <c r="E19" s="625"/>
      <c r="F19" s="625"/>
      <c r="G19" s="626"/>
    </row>
    <row r="20" spans="1:7" customFormat="1" ht="12.75" customHeight="1">
      <c r="A20" s="623"/>
      <c r="B20" s="624"/>
      <c r="C20" s="624"/>
      <c r="D20" s="625"/>
      <c r="E20" s="625"/>
      <c r="F20" s="625"/>
      <c r="G20" s="626"/>
    </row>
    <row r="21" spans="1:7" customFormat="1" ht="12.75" customHeight="1">
      <c r="A21" s="623" t="s">
        <v>73</v>
      </c>
      <c r="B21" s="624"/>
      <c r="C21" s="624"/>
      <c r="D21" s="625"/>
      <c r="E21" s="625"/>
      <c r="F21" s="625"/>
      <c r="G21" s="626"/>
    </row>
    <row r="22" spans="1:7" customFormat="1" ht="12.75" customHeight="1">
      <c r="A22" s="623"/>
      <c r="B22" s="624"/>
      <c r="C22" s="624"/>
      <c r="D22" s="625"/>
      <c r="E22" s="625"/>
      <c r="F22" s="625"/>
      <c r="G22" s="626"/>
    </row>
    <row r="23" spans="1:7" customFormat="1" ht="12.75" customHeight="1">
      <c r="A23" s="623" t="s">
        <v>82</v>
      </c>
      <c r="B23" s="624"/>
      <c r="C23" s="624"/>
      <c r="D23" s="624"/>
      <c r="E23" s="624"/>
      <c r="F23" s="624"/>
      <c r="G23" s="627"/>
    </row>
    <row r="24" spans="1:7" customFormat="1" ht="12.75" customHeight="1">
      <c r="A24" s="623"/>
      <c r="B24" s="624"/>
      <c r="C24" s="624"/>
      <c r="D24" s="624"/>
      <c r="E24" s="624"/>
      <c r="F24" s="624"/>
      <c r="G24" s="627"/>
    </row>
    <row r="25" spans="1:7" customFormat="1" ht="12.75">
      <c r="A25" s="623" t="s">
        <v>173</v>
      </c>
      <c r="B25" s="624"/>
      <c r="C25" s="624"/>
      <c r="D25" s="624"/>
      <c r="E25" s="624"/>
      <c r="F25" s="624"/>
      <c r="G25" s="627"/>
    </row>
    <row r="26" spans="1:7" customFormat="1" ht="12.75">
      <c r="A26" s="623"/>
      <c r="B26" s="624"/>
      <c r="C26" s="624"/>
      <c r="D26" s="624"/>
      <c r="E26" s="624"/>
      <c r="F26" s="624"/>
      <c r="G26" s="627"/>
    </row>
    <row r="27" spans="1:7" customFormat="1" ht="18">
      <c r="A27" s="176"/>
      <c r="B27" s="177"/>
      <c r="C27" s="177"/>
      <c r="D27" s="205"/>
      <c r="E27" s="205"/>
      <c r="F27" s="205"/>
      <c r="G27" s="206"/>
    </row>
    <row r="28" spans="1:7" customFormat="1" ht="18">
      <c r="A28" s="176"/>
      <c r="B28" s="177"/>
      <c r="C28" s="177"/>
      <c r="D28" s="205"/>
      <c r="E28" s="205"/>
      <c r="F28" s="205"/>
      <c r="G28" s="206"/>
    </row>
    <row r="29" spans="1:7" customFormat="1" ht="18">
      <c r="A29" s="176"/>
      <c r="B29" s="177"/>
      <c r="C29" s="177"/>
      <c r="D29" s="205"/>
      <c r="E29" s="205"/>
      <c r="F29" s="205"/>
      <c r="G29" s="206"/>
    </row>
    <row r="30" spans="1:7" customFormat="1" ht="12.75">
      <c r="A30" s="207"/>
      <c r="B30" s="205"/>
      <c r="C30" s="205"/>
      <c r="D30" s="205"/>
      <c r="E30" s="205"/>
      <c r="F30" s="205"/>
      <c r="G30" s="206"/>
    </row>
    <row r="31" spans="1:7" customFormat="1" ht="12.75">
      <c r="A31" s="208"/>
      <c r="B31" s="209"/>
      <c r="C31" s="209"/>
      <c r="D31" s="209"/>
      <c r="E31" s="209"/>
      <c r="F31" s="209"/>
      <c r="G31" s="210"/>
    </row>
    <row r="32" spans="1:7" customFormat="1" ht="12.75">
      <c r="A32" s="211"/>
      <c r="B32" s="211"/>
      <c r="C32" s="211"/>
      <c r="D32" s="211"/>
      <c r="E32" s="211"/>
      <c r="F32" s="211"/>
      <c r="G32" s="211"/>
    </row>
    <row r="33" spans="1:7" customFormat="1" ht="12.75">
      <c r="A33" s="211"/>
      <c r="B33" s="211"/>
      <c r="C33" s="211"/>
      <c r="D33" s="211"/>
      <c r="E33" s="211"/>
      <c r="F33" s="211"/>
      <c r="G33" s="211"/>
    </row>
    <row r="34" spans="1:7" customFormat="1" ht="18">
      <c r="A34" s="6"/>
      <c r="B34" s="6"/>
      <c r="C34" s="6"/>
      <c r="D34" s="6"/>
      <c r="E34" s="212"/>
      <c r="F34" s="212"/>
      <c r="G34" s="212"/>
    </row>
    <row r="35" spans="1:7" customFormat="1" ht="18">
      <c r="A35" s="6"/>
      <c r="B35" s="6"/>
      <c r="C35" s="6"/>
      <c r="D35" s="6"/>
      <c r="E35" s="212"/>
      <c r="F35" s="212"/>
      <c r="G35" s="212"/>
    </row>
    <row r="36" spans="1:7" customFormat="1">
      <c r="A36" s="1"/>
      <c r="B36" s="1"/>
      <c r="C36" s="1"/>
      <c r="D36" s="1"/>
      <c r="E36" s="1"/>
      <c r="F36" s="1"/>
      <c r="G36" s="1"/>
    </row>
    <row r="37" spans="1:7" customFormat="1">
      <c r="A37" s="1"/>
      <c r="B37" s="1"/>
      <c r="C37" s="1"/>
      <c r="D37" s="1"/>
      <c r="E37" s="1"/>
      <c r="F37" s="1"/>
      <c r="G37" s="1"/>
    </row>
    <row r="38" spans="1:7" customFormat="1">
      <c r="A38" s="1"/>
      <c r="B38" s="1"/>
      <c r="C38" s="1"/>
      <c r="D38" s="1"/>
      <c r="E38" s="1"/>
      <c r="F38" s="1"/>
      <c r="G38" s="1"/>
    </row>
    <row r="39" spans="1:7" customFormat="1">
      <c r="A39" s="1"/>
      <c r="B39" s="1"/>
      <c r="C39" s="1"/>
      <c r="D39" s="1"/>
      <c r="E39" s="1"/>
      <c r="F39" s="1"/>
      <c r="G39" s="1"/>
    </row>
  </sheetData>
  <mergeCells count="10">
    <mergeCell ref="A19:G20"/>
    <mergeCell ref="A21:G22"/>
    <mergeCell ref="A23:G24"/>
    <mergeCell ref="A25:G26"/>
    <mergeCell ref="A7:G7"/>
    <mergeCell ref="A8:G8"/>
    <mergeCell ref="B11:G11"/>
    <mergeCell ref="B12:G12"/>
    <mergeCell ref="A15:G15"/>
    <mergeCell ref="A17:G18"/>
  </mergeCells>
  <pageMargins left="0.70866141732283472" right="0.51181102362204722" top="0.78740157480314965" bottom="0.78740157480314965" header="0.31496062992125984" footer="0.31496062992125984"/>
  <pageSetup paperSize="9" scale="77" orientation="portrait" r:id="rId1"/>
  <headerFooter>
    <oddHeader xml:space="preserve">&amp;LWirtschaftsplan für Sonstige Sondervermögen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50"/>
  <sheetViews>
    <sheetView topLeftCell="A4" zoomScaleNormal="100" zoomScaleSheetLayoutView="90" workbookViewId="0">
      <selection activeCell="C7" sqref="C7"/>
    </sheetView>
  </sheetViews>
  <sheetFormatPr baseColWidth="10" defaultColWidth="6.28515625" defaultRowHeight="12.75"/>
  <cols>
    <col min="1" max="1" width="6.28515625" style="12" bestFit="1" customWidth="1"/>
    <col min="2" max="2" width="46.28515625" style="12" customWidth="1"/>
    <col min="3" max="10" width="12.7109375" style="12" customWidth="1"/>
    <col min="11" max="11" width="9.5703125" style="9" customWidth="1"/>
    <col min="12" max="12" width="3" style="111" customWidth="1"/>
    <col min="13" max="16384" width="6.28515625" style="12"/>
  </cols>
  <sheetData>
    <row r="1" spans="1:12" customFormat="1" ht="18" hidden="1">
      <c r="B1" s="13"/>
      <c r="C1" s="261"/>
      <c r="D1" s="261"/>
      <c r="E1" s="261"/>
      <c r="F1" s="261"/>
    </row>
    <row r="2" spans="1:12" customFormat="1" ht="18" hidden="1">
      <c r="B2" s="362"/>
      <c r="C2" s="261"/>
      <c r="D2" s="261"/>
      <c r="E2" s="261"/>
      <c r="F2" s="261"/>
    </row>
    <row r="3" spans="1:12" customFormat="1" ht="18" hidden="1">
      <c r="B3" s="13"/>
      <c r="I3" s="5"/>
      <c r="J3" s="5"/>
    </row>
    <row r="4" spans="1:12" customFormat="1" ht="18">
      <c r="A4" s="640" t="s">
        <v>12</v>
      </c>
      <c r="B4" s="641"/>
      <c r="C4" s="641"/>
      <c r="D4" s="641"/>
      <c r="E4" s="641"/>
      <c r="F4" s="641"/>
      <c r="G4" s="641"/>
      <c r="H4" s="641"/>
      <c r="I4" s="641"/>
      <c r="J4" s="642"/>
    </row>
    <row r="5" spans="1:12" ht="33.75" customHeight="1">
      <c r="A5" s="714" t="s">
        <v>66</v>
      </c>
      <c r="B5" s="715"/>
      <c r="C5" s="716" t="s">
        <v>369</v>
      </c>
      <c r="D5" s="716"/>
      <c r="E5" s="716"/>
      <c r="F5" s="716"/>
      <c r="G5" s="716"/>
      <c r="H5" s="716"/>
      <c r="I5" s="716"/>
      <c r="J5" s="717"/>
      <c r="K5" s="107"/>
      <c r="L5" s="26"/>
    </row>
    <row r="6" spans="1:12" ht="15">
      <c r="A6" s="643" t="s">
        <v>14</v>
      </c>
      <c r="B6" s="644"/>
      <c r="C6" s="24"/>
      <c r="D6" s="24"/>
      <c r="E6" s="24"/>
      <c r="F6" s="24"/>
      <c r="G6" s="645" t="s">
        <v>216</v>
      </c>
      <c r="H6" s="646"/>
      <c r="I6" s="646"/>
      <c r="J6" s="647"/>
      <c r="K6" s="27"/>
      <c r="L6" s="27"/>
    </row>
    <row r="7" spans="1:12" ht="15">
      <c r="A7" s="660"/>
      <c r="B7" s="661"/>
      <c r="C7" s="123"/>
      <c r="D7" s="123"/>
      <c r="E7" s="123"/>
      <c r="F7" s="24"/>
      <c r="G7" s="662" t="s">
        <v>52</v>
      </c>
      <c r="H7" s="663"/>
      <c r="I7" s="662" t="s">
        <v>51</v>
      </c>
      <c r="J7" s="663"/>
      <c r="K7" s="27"/>
      <c r="L7" s="27"/>
    </row>
    <row r="8" spans="1:12" ht="12.75" customHeight="1">
      <c r="A8" s="654" t="s">
        <v>21</v>
      </c>
      <c r="B8" s="655"/>
      <c r="C8" s="308" t="s">
        <v>86</v>
      </c>
      <c r="D8" s="308" t="s">
        <v>86</v>
      </c>
      <c r="E8" s="308" t="s">
        <v>20</v>
      </c>
      <c r="F8" s="308" t="s">
        <v>85</v>
      </c>
      <c r="G8" s="309" t="s">
        <v>6</v>
      </c>
      <c r="H8" s="310" t="s">
        <v>7</v>
      </c>
      <c r="I8" s="309" t="s">
        <v>8</v>
      </c>
      <c r="J8" s="309" t="s">
        <v>49</v>
      </c>
      <c r="K8" s="108"/>
      <c r="L8" s="109"/>
    </row>
    <row r="9" spans="1:12">
      <c r="A9" s="656"/>
      <c r="B9" s="657"/>
      <c r="C9" s="366">
        <v>2015</v>
      </c>
      <c r="D9" s="366">
        <v>2016</v>
      </c>
      <c r="E9" s="366">
        <v>2017</v>
      </c>
      <c r="F9" s="366">
        <v>2017</v>
      </c>
      <c r="G9" s="367">
        <v>2018</v>
      </c>
      <c r="H9" s="367">
        <v>2019</v>
      </c>
      <c r="I9" s="368">
        <v>2020</v>
      </c>
      <c r="J9" s="369">
        <v>2021</v>
      </c>
      <c r="K9" s="108"/>
      <c r="L9" s="109"/>
    </row>
    <row r="10" spans="1:12">
      <c r="A10" s="658"/>
      <c r="B10" s="659"/>
      <c r="C10" s="312" t="s">
        <v>3</v>
      </c>
      <c r="D10" s="312" t="s">
        <v>3</v>
      </c>
      <c r="E10" s="312" t="s">
        <v>3</v>
      </c>
      <c r="F10" s="312" t="s">
        <v>3</v>
      </c>
      <c r="G10" s="312" t="s">
        <v>3</v>
      </c>
      <c r="H10" s="312" t="s">
        <v>3</v>
      </c>
      <c r="I10" s="312" t="s">
        <v>3</v>
      </c>
      <c r="J10" s="312" t="s">
        <v>3</v>
      </c>
      <c r="K10" s="110"/>
      <c r="L10" s="109"/>
    </row>
    <row r="11" spans="1:12">
      <c r="A11" s="554" t="s">
        <v>24</v>
      </c>
      <c r="B11" s="650" t="s">
        <v>196</v>
      </c>
      <c r="C11" s="650"/>
      <c r="D11" s="681"/>
      <c r="E11" s="681"/>
      <c r="F11" s="681"/>
      <c r="G11" s="681"/>
      <c r="H11" s="681"/>
      <c r="I11" s="681"/>
      <c r="J11" s="682"/>
      <c r="K11" s="11"/>
      <c r="L11" s="11"/>
    </row>
    <row r="12" spans="1:12" ht="15.75" customHeight="1">
      <c r="A12" s="116">
        <v>1</v>
      </c>
      <c r="B12" s="21" t="s">
        <v>9</v>
      </c>
      <c r="C12" s="21">
        <v>3277.2223100000006</v>
      </c>
      <c r="D12" s="21">
        <v>3832.2361899999992</v>
      </c>
      <c r="E12" s="21">
        <v>3332.258481896552</v>
      </c>
      <c r="F12" s="21">
        <v>3332.258481896552</v>
      </c>
      <c r="G12" s="153">
        <v>3815.4429436206897</v>
      </c>
      <c r="H12" s="262">
        <v>3597.4429436206897</v>
      </c>
      <c r="I12" s="262">
        <v>3698.4429436206897</v>
      </c>
      <c r="J12" s="262">
        <v>3728.4429436206897</v>
      </c>
      <c r="K12" s="10"/>
      <c r="L12" s="28"/>
    </row>
    <row r="13" spans="1:12" ht="15.75" customHeight="1">
      <c r="A13" s="166" t="s">
        <v>112</v>
      </c>
      <c r="B13" s="167" t="s">
        <v>113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299">
        <v>0</v>
      </c>
      <c r="K13" s="10"/>
      <c r="L13" s="28"/>
    </row>
    <row r="14" spans="1:12" ht="15.75" customHeight="1">
      <c r="A14" s="166" t="s">
        <v>114</v>
      </c>
      <c r="B14" s="167" t="s">
        <v>115</v>
      </c>
      <c r="C14" s="167">
        <v>3108.9963300000004</v>
      </c>
      <c r="D14" s="167">
        <v>3466.0936599999995</v>
      </c>
      <c r="E14" s="167">
        <v>3260.0547518965518</v>
      </c>
      <c r="F14" s="167">
        <v>3260.0547518965518</v>
      </c>
      <c r="G14" s="167">
        <v>3329.7334036206898</v>
      </c>
      <c r="H14" s="167">
        <v>3329.7334036206898</v>
      </c>
      <c r="I14" s="167">
        <v>3329.7334036206898</v>
      </c>
      <c r="J14" s="299">
        <v>3329.7334036206898</v>
      </c>
      <c r="K14" s="10"/>
      <c r="L14" s="28"/>
    </row>
    <row r="15" spans="1:12" ht="15.75" customHeight="1">
      <c r="A15" s="166" t="s">
        <v>116</v>
      </c>
      <c r="B15" s="167" t="s">
        <v>117</v>
      </c>
      <c r="C15" s="167">
        <v>168.22597999999996</v>
      </c>
      <c r="D15" s="167">
        <v>158.22771999999998</v>
      </c>
      <c r="E15" s="167">
        <v>72.203730000000022</v>
      </c>
      <c r="F15" s="167">
        <v>72.203730000000022</v>
      </c>
      <c r="G15" s="167">
        <v>93.709540000000018</v>
      </c>
      <c r="H15" s="167">
        <v>93.709540000000018</v>
      </c>
      <c r="I15" s="167">
        <v>93.709540000000018</v>
      </c>
      <c r="J15" s="299">
        <v>93.709540000000018</v>
      </c>
      <c r="K15" s="10"/>
      <c r="L15" s="28"/>
    </row>
    <row r="16" spans="1:12" ht="15.75" customHeight="1">
      <c r="A16" s="166" t="s">
        <v>118</v>
      </c>
      <c r="B16" s="167" t="s">
        <v>119</v>
      </c>
      <c r="C16" s="167">
        <v>0</v>
      </c>
      <c r="D16" s="167">
        <v>207.91480999999996</v>
      </c>
      <c r="E16" s="167">
        <v>0</v>
      </c>
      <c r="F16" s="167">
        <v>0</v>
      </c>
      <c r="G16" s="167">
        <v>392</v>
      </c>
      <c r="H16" s="167">
        <v>174</v>
      </c>
      <c r="I16" s="167">
        <v>275</v>
      </c>
      <c r="J16" s="299">
        <v>305</v>
      </c>
      <c r="K16" s="10"/>
      <c r="L16" s="28"/>
    </row>
    <row r="17" spans="1:12" ht="15.75" customHeight="1">
      <c r="A17" s="117">
        <v>2</v>
      </c>
      <c r="B17" s="263" t="s">
        <v>15</v>
      </c>
      <c r="C17" s="165">
        <v>5.8100000000000112</v>
      </c>
      <c r="D17" s="165">
        <v>-112.60000000000001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221">
        <v>0</v>
      </c>
      <c r="K17" s="10"/>
      <c r="L17" s="28"/>
    </row>
    <row r="18" spans="1:12" ht="15.75" customHeight="1">
      <c r="A18" s="117">
        <v>3</v>
      </c>
      <c r="B18" s="263" t="s">
        <v>83</v>
      </c>
      <c r="C18" s="165">
        <v>829.64799000000005</v>
      </c>
      <c r="D18" s="165">
        <v>78.898889999999994</v>
      </c>
      <c r="E18" s="165">
        <v>3152.6671504965916</v>
      </c>
      <c r="F18" s="165">
        <v>3152.6671504965916</v>
      </c>
      <c r="G18" s="216">
        <v>2</v>
      </c>
      <c r="H18" s="217">
        <v>2</v>
      </c>
      <c r="I18" s="217">
        <v>2</v>
      </c>
      <c r="J18" s="217">
        <v>2</v>
      </c>
      <c r="K18" s="10"/>
      <c r="L18" s="28"/>
    </row>
    <row r="19" spans="1:12" s="25" customFormat="1" ht="15.75" customHeight="1">
      <c r="A19" s="117">
        <v>4</v>
      </c>
      <c r="B19" s="36" t="s">
        <v>42</v>
      </c>
      <c r="C19" s="36">
        <f>SUM(C13:C18)</f>
        <v>4112.6803000000009</v>
      </c>
      <c r="D19" s="36">
        <f t="shared" ref="D19:J19" si="0">SUM(D13:D18)</f>
        <v>3798.5350799999992</v>
      </c>
      <c r="E19" s="36">
        <f t="shared" si="0"/>
        <v>6484.925632393144</v>
      </c>
      <c r="F19" s="36">
        <f t="shared" si="0"/>
        <v>6484.925632393144</v>
      </c>
      <c r="G19" s="36">
        <f t="shared" si="0"/>
        <v>3817.4429436206897</v>
      </c>
      <c r="H19" s="36">
        <f t="shared" si="0"/>
        <v>3599.4429436206897</v>
      </c>
      <c r="I19" s="36">
        <f t="shared" si="0"/>
        <v>3700.4429436206897</v>
      </c>
      <c r="J19" s="155">
        <f t="shared" si="0"/>
        <v>3730.4429436206897</v>
      </c>
      <c r="K19" s="29"/>
      <c r="L19" s="29"/>
    </row>
    <row r="20" spans="1:12" ht="15.75" customHeight="1">
      <c r="A20" s="117">
        <v>5</v>
      </c>
      <c r="B20" s="165" t="s">
        <v>94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299">
        <v>0</v>
      </c>
      <c r="K20" s="10"/>
      <c r="L20" s="28"/>
    </row>
    <row r="21" spans="1:12" ht="15.75" customHeight="1">
      <c r="A21" s="117">
        <v>6</v>
      </c>
      <c r="B21" s="165" t="s">
        <v>11</v>
      </c>
      <c r="C21" s="165">
        <v>3057.4624899999999</v>
      </c>
      <c r="D21" s="165">
        <v>2869.0713800000003</v>
      </c>
      <c r="E21" s="165">
        <v>2298.493293275862</v>
      </c>
      <c r="F21" s="165">
        <v>2298.493293275862</v>
      </c>
      <c r="G21" s="216">
        <v>2905.9604049999998</v>
      </c>
      <c r="H21" s="217">
        <v>2483.6930574999997</v>
      </c>
      <c r="I21" s="217">
        <v>2696.1257149999997</v>
      </c>
      <c r="J21" s="217">
        <v>2851.3236974999995</v>
      </c>
      <c r="K21" s="10"/>
      <c r="L21" s="28"/>
    </row>
    <row r="22" spans="1:12" ht="15.75" customHeight="1">
      <c r="A22" s="117" t="s">
        <v>74</v>
      </c>
      <c r="B22" s="115" t="s">
        <v>176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299">
        <v>0</v>
      </c>
      <c r="K22" s="10"/>
      <c r="L22" s="28"/>
    </row>
    <row r="23" spans="1:12" ht="15.75" customHeight="1">
      <c r="A23" s="117">
        <v>7</v>
      </c>
      <c r="B23" s="165" t="s">
        <v>43</v>
      </c>
      <c r="C23" s="165">
        <v>5202.1819399999995</v>
      </c>
      <c r="D23" s="165">
        <v>5205.7845599999991</v>
      </c>
      <c r="E23" s="165">
        <v>5294.6</v>
      </c>
      <c r="F23" s="165">
        <v>5294.6</v>
      </c>
      <c r="G23" s="216">
        <v>5430</v>
      </c>
      <c r="H23" s="217">
        <v>5610</v>
      </c>
      <c r="I23" s="217">
        <v>5620</v>
      </c>
      <c r="J23" s="217">
        <v>5730</v>
      </c>
      <c r="K23" s="10"/>
      <c r="L23" s="28"/>
    </row>
    <row r="24" spans="1:12" ht="15.75" customHeight="1">
      <c r="A24" s="117">
        <v>8</v>
      </c>
      <c r="B24" s="165" t="s">
        <v>16</v>
      </c>
      <c r="C24" s="165">
        <v>889.11114999999972</v>
      </c>
      <c r="D24" s="165">
        <v>607.05595000000005</v>
      </c>
      <c r="E24" s="165">
        <v>1817.4564218111002</v>
      </c>
      <c r="F24" s="165">
        <v>1817.4564218111002</v>
      </c>
      <c r="G24" s="216">
        <v>609.6</v>
      </c>
      <c r="H24" s="217">
        <v>606.29999999999995</v>
      </c>
      <c r="I24" s="217">
        <v>606.29999999999995</v>
      </c>
      <c r="J24" s="217">
        <v>606.29999999999995</v>
      </c>
      <c r="K24" s="10"/>
      <c r="L24" s="28"/>
    </row>
    <row r="25" spans="1:12" ht="15.75" customHeight="1">
      <c r="A25" s="117" t="s">
        <v>96</v>
      </c>
      <c r="B25" s="115" t="s">
        <v>176</v>
      </c>
      <c r="C25" s="165">
        <v>529.0000799999998</v>
      </c>
      <c r="D25" s="165">
        <v>588</v>
      </c>
      <c r="E25" s="165">
        <v>588</v>
      </c>
      <c r="F25" s="165">
        <v>588</v>
      </c>
      <c r="G25" s="154">
        <v>588</v>
      </c>
      <c r="H25" s="147">
        <v>588</v>
      </c>
      <c r="I25" s="147">
        <v>588</v>
      </c>
      <c r="J25" s="147">
        <v>588</v>
      </c>
      <c r="K25" s="10"/>
      <c r="L25" s="28"/>
    </row>
    <row r="26" spans="1:12" s="25" customFormat="1" ht="15.75" customHeight="1">
      <c r="A26" s="117">
        <v>9</v>
      </c>
      <c r="B26" s="36" t="s">
        <v>17</v>
      </c>
      <c r="C26" s="36">
        <f>C20+C21+C23+C24</f>
        <v>9148.7555800000009</v>
      </c>
      <c r="D26" s="36">
        <f t="shared" ref="D26:J26" si="1">D21+D23+D24</f>
        <v>8681.9118899999994</v>
      </c>
      <c r="E26" s="36">
        <f t="shared" si="1"/>
        <v>9410.5497150869633</v>
      </c>
      <c r="F26" s="36">
        <f t="shared" si="1"/>
        <v>9410.5497150869633</v>
      </c>
      <c r="G26" s="36">
        <f t="shared" si="1"/>
        <v>8945.5604050000002</v>
      </c>
      <c r="H26" s="36">
        <f t="shared" si="1"/>
        <v>8699.9930574999998</v>
      </c>
      <c r="I26" s="36">
        <f t="shared" si="1"/>
        <v>8922.4257149999994</v>
      </c>
      <c r="J26" s="155">
        <f t="shared" si="1"/>
        <v>9187.6236974999993</v>
      </c>
      <c r="K26" s="29"/>
      <c r="L26" s="29"/>
    </row>
    <row r="27" spans="1:12" s="25" customFormat="1" ht="15.75" customHeight="1">
      <c r="A27" s="117">
        <v>10</v>
      </c>
      <c r="B27" s="37" t="s">
        <v>0</v>
      </c>
      <c r="C27" s="37">
        <f t="shared" ref="C27:F27" si="2">C19-C26</f>
        <v>-5036.07528</v>
      </c>
      <c r="D27" s="37">
        <f t="shared" si="2"/>
        <v>-4883.3768099999998</v>
      </c>
      <c r="E27" s="37">
        <f t="shared" si="2"/>
        <v>-2925.6240826938192</v>
      </c>
      <c r="F27" s="37">
        <f t="shared" si="2"/>
        <v>-2925.6240826938192</v>
      </c>
      <c r="G27" s="156">
        <f>G19-G26</f>
        <v>-5128.11746137931</v>
      </c>
      <c r="H27" s="149">
        <f>H19-H26</f>
        <v>-5100.5501138793097</v>
      </c>
      <c r="I27" s="149">
        <f>I19-I26</f>
        <v>-5221.9827713793093</v>
      </c>
      <c r="J27" s="149">
        <f>J19-J26</f>
        <v>-5457.1807538793091</v>
      </c>
      <c r="K27" s="29"/>
      <c r="L27" s="29"/>
    </row>
    <row r="28" spans="1:12" ht="15.75" customHeight="1">
      <c r="A28" s="117">
        <v>11</v>
      </c>
      <c r="B28" s="165" t="s">
        <v>4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299">
        <v>0</v>
      </c>
      <c r="K28" s="10"/>
      <c r="L28" s="28"/>
    </row>
    <row r="29" spans="1:12" ht="15.75" customHeight="1">
      <c r="A29" s="117">
        <v>12</v>
      </c>
      <c r="B29" s="165" t="s">
        <v>2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299">
        <v>0</v>
      </c>
      <c r="K29" s="10"/>
      <c r="L29" s="28"/>
    </row>
    <row r="30" spans="1:12" ht="15.75" customHeight="1">
      <c r="A30" s="117">
        <v>13</v>
      </c>
      <c r="B30" s="165" t="s">
        <v>1</v>
      </c>
      <c r="C30" s="165">
        <v>160.40208000000001</v>
      </c>
      <c r="D30" s="165">
        <v>149.96942249999998</v>
      </c>
      <c r="E30" s="165">
        <v>139.53676250000001</v>
      </c>
      <c r="F30" s="165">
        <v>139.53676250000001</v>
      </c>
      <c r="G30" s="154">
        <v>129.10411250000001</v>
      </c>
      <c r="H30" s="147">
        <v>118.67146000000001</v>
      </c>
      <c r="I30" s="147">
        <v>108.23880249999999</v>
      </c>
      <c r="J30" s="147">
        <v>13.04082</v>
      </c>
      <c r="K30" s="10"/>
      <c r="L30" s="28"/>
    </row>
    <row r="31" spans="1:12" s="25" customFormat="1" ht="15.75" customHeight="1">
      <c r="A31" s="117">
        <v>14</v>
      </c>
      <c r="B31" s="22" t="s">
        <v>5</v>
      </c>
      <c r="C31" s="22">
        <f>C28+C29-C30</f>
        <v>-160.40208000000001</v>
      </c>
      <c r="D31" s="22">
        <f t="shared" ref="D31:J31" si="3">D28+D29-D30</f>
        <v>-149.96942249999998</v>
      </c>
      <c r="E31" s="22">
        <f t="shared" si="3"/>
        <v>-139.53676250000001</v>
      </c>
      <c r="F31" s="22">
        <f t="shared" si="3"/>
        <v>-139.53676250000001</v>
      </c>
      <c r="G31" s="157">
        <f t="shared" si="3"/>
        <v>-129.10411250000001</v>
      </c>
      <c r="H31" s="150">
        <f t="shared" si="3"/>
        <v>-118.67146000000001</v>
      </c>
      <c r="I31" s="150">
        <f t="shared" si="3"/>
        <v>-108.23880249999999</v>
      </c>
      <c r="J31" s="150">
        <f t="shared" si="3"/>
        <v>-13.04082</v>
      </c>
      <c r="K31" s="29"/>
      <c r="L31" s="29"/>
    </row>
    <row r="32" spans="1:12" s="25" customFormat="1" ht="15.75" customHeight="1">
      <c r="A32" s="117">
        <v>15</v>
      </c>
      <c r="B32" s="37" t="s">
        <v>18</v>
      </c>
      <c r="C32" s="37">
        <f t="shared" ref="C32:J32" si="4">C27+C31</f>
        <v>-5196.4773599999999</v>
      </c>
      <c r="D32" s="37">
        <f t="shared" si="4"/>
        <v>-5033.3462325</v>
      </c>
      <c r="E32" s="37">
        <f t="shared" si="4"/>
        <v>-3065.1608451938191</v>
      </c>
      <c r="F32" s="37">
        <f t="shared" si="4"/>
        <v>-3065.1608451938191</v>
      </c>
      <c r="G32" s="156">
        <f t="shared" si="4"/>
        <v>-5257.2215738793102</v>
      </c>
      <c r="H32" s="149">
        <f t="shared" si="4"/>
        <v>-5219.2215738793093</v>
      </c>
      <c r="I32" s="149">
        <f t="shared" si="4"/>
        <v>-5330.2215738793093</v>
      </c>
      <c r="J32" s="149">
        <f t="shared" si="4"/>
        <v>-5470.2215738793093</v>
      </c>
      <c r="K32" s="29"/>
      <c r="L32" s="29"/>
    </row>
    <row r="33" spans="1:12" s="25" customFormat="1" ht="15.75" customHeight="1">
      <c r="A33" s="117">
        <v>16</v>
      </c>
      <c r="B33" s="165" t="s">
        <v>69</v>
      </c>
      <c r="C33" s="167">
        <v>0</v>
      </c>
      <c r="D33" s="167">
        <v>0</v>
      </c>
      <c r="E33" s="167">
        <v>0</v>
      </c>
      <c r="F33" s="167">
        <v>0</v>
      </c>
      <c r="G33" s="167">
        <v>0</v>
      </c>
      <c r="H33" s="167">
        <v>0</v>
      </c>
      <c r="I33" s="167">
        <v>0</v>
      </c>
      <c r="J33" s="299">
        <v>0</v>
      </c>
      <c r="K33" s="29"/>
      <c r="L33" s="29"/>
    </row>
    <row r="34" spans="1:12" s="25" customFormat="1" ht="15.75" customHeight="1">
      <c r="A34" s="117">
        <v>17</v>
      </c>
      <c r="B34" s="165" t="s">
        <v>70</v>
      </c>
      <c r="C34" s="167">
        <v>0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299">
        <v>0</v>
      </c>
      <c r="K34" s="29"/>
      <c r="L34" s="29"/>
    </row>
    <row r="35" spans="1:12" ht="15.75" customHeight="1">
      <c r="A35" s="117">
        <v>18</v>
      </c>
      <c r="B35" s="36" t="s">
        <v>44</v>
      </c>
      <c r="C35" s="36">
        <f>C33-C34</f>
        <v>0</v>
      </c>
      <c r="D35" s="36">
        <f t="shared" ref="D35:J35" si="5">D33-D34</f>
        <v>0</v>
      </c>
      <c r="E35" s="36">
        <f t="shared" si="5"/>
        <v>0</v>
      </c>
      <c r="F35" s="36">
        <f t="shared" si="5"/>
        <v>0</v>
      </c>
      <c r="G35" s="155">
        <f t="shared" si="5"/>
        <v>0</v>
      </c>
      <c r="H35" s="148">
        <f t="shared" si="5"/>
        <v>0</v>
      </c>
      <c r="I35" s="148">
        <f t="shared" si="5"/>
        <v>0</v>
      </c>
      <c r="J35" s="148">
        <f t="shared" si="5"/>
        <v>0</v>
      </c>
      <c r="K35" s="30"/>
      <c r="L35" s="31"/>
    </row>
    <row r="36" spans="1:12" ht="15.75" customHeight="1">
      <c r="A36" s="117">
        <v>19</v>
      </c>
      <c r="B36" s="165" t="s">
        <v>71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299">
        <v>0</v>
      </c>
      <c r="K36" s="30"/>
      <c r="L36" s="31"/>
    </row>
    <row r="37" spans="1:12" ht="15.75" customHeight="1">
      <c r="A37" s="117">
        <v>20</v>
      </c>
      <c r="B37" s="165" t="s">
        <v>72</v>
      </c>
      <c r="C37" s="165">
        <v>537.09037000000012</v>
      </c>
      <c r="D37" s="165">
        <v>643.58243000000016</v>
      </c>
      <c r="E37" s="165">
        <v>643.58242612068977</v>
      </c>
      <c r="F37" s="165">
        <v>643.58242612068977</v>
      </c>
      <c r="G37" s="154">
        <v>643.58242612068977</v>
      </c>
      <c r="H37" s="147">
        <v>643.58242612068977</v>
      </c>
      <c r="I37" s="147">
        <v>643.58242612068977</v>
      </c>
      <c r="J37" s="147">
        <v>643.58242612068977</v>
      </c>
      <c r="K37" s="30"/>
      <c r="L37" s="31"/>
    </row>
    <row r="38" spans="1:12" s="25" customFormat="1" ht="15.75" customHeight="1">
      <c r="A38" s="118">
        <v>21</v>
      </c>
      <c r="B38" s="23" t="s">
        <v>19</v>
      </c>
      <c r="C38" s="23">
        <f>C32+C35-C36-C37</f>
        <v>-5733.5677299999998</v>
      </c>
      <c r="D38" s="23">
        <f>D32+D35-D36-D37</f>
        <v>-5676.9286625000004</v>
      </c>
      <c r="E38" s="23">
        <f>E32+E35-E36-E37</f>
        <v>-3708.743271314509</v>
      </c>
      <c r="F38" s="23">
        <f t="shared" ref="F38:J38" si="6">F32+F35-F36-F37</f>
        <v>-3708.743271314509</v>
      </c>
      <c r="G38" s="159">
        <f t="shared" si="6"/>
        <v>-5900.8040000000001</v>
      </c>
      <c r="H38" s="152">
        <f t="shared" si="6"/>
        <v>-5862.8039999999992</v>
      </c>
      <c r="I38" s="152">
        <f t="shared" si="6"/>
        <v>-5973.8039999999992</v>
      </c>
      <c r="J38" s="152">
        <f t="shared" si="6"/>
        <v>-6113.8039999999992</v>
      </c>
      <c r="K38" s="29"/>
      <c r="L38" s="29"/>
    </row>
    <row r="42" spans="1:12" ht="14.25" hidden="1">
      <c r="B42" s="1" t="s">
        <v>177</v>
      </c>
      <c r="C42" s="1"/>
      <c r="D42" s="1"/>
      <c r="E42" s="1"/>
      <c r="F42" s="1"/>
      <c r="G42" s="1"/>
      <c r="H42" s="1"/>
      <c r="I42" s="1"/>
      <c r="J42" s="1"/>
    </row>
    <row r="43" spans="1:12" ht="14.25" hidden="1">
      <c r="B43" s="1" t="s">
        <v>178</v>
      </c>
      <c r="C43" s="1"/>
      <c r="D43" s="1"/>
      <c r="E43" s="1"/>
      <c r="F43" s="1"/>
      <c r="G43" s="1">
        <v>119</v>
      </c>
      <c r="H43" s="1">
        <v>126</v>
      </c>
      <c r="I43" s="1">
        <v>350</v>
      </c>
      <c r="J43" s="1">
        <v>950</v>
      </c>
    </row>
    <row r="44" spans="1:12" ht="14.25" hidden="1">
      <c r="B44" s="1" t="s">
        <v>179</v>
      </c>
      <c r="C44" s="1"/>
      <c r="D44" s="1"/>
      <c r="E44" s="1"/>
      <c r="F44" s="1"/>
      <c r="G44" s="1">
        <v>0</v>
      </c>
      <c r="H44" s="1">
        <v>0</v>
      </c>
      <c r="I44" s="1">
        <v>0</v>
      </c>
      <c r="J44" s="1">
        <v>0</v>
      </c>
    </row>
    <row r="45" spans="1:12" ht="14.25" hidden="1">
      <c r="B45" s="1" t="s">
        <v>180</v>
      </c>
      <c r="C45" s="1"/>
      <c r="D45" s="1"/>
      <c r="E45" s="1"/>
      <c r="F45" s="1"/>
      <c r="G45" s="1">
        <f>G43-G44</f>
        <v>119</v>
      </c>
      <c r="H45" s="1">
        <f>H43-H44</f>
        <v>126</v>
      </c>
      <c r="I45" s="1">
        <f>I43-I44</f>
        <v>350</v>
      </c>
      <c r="J45" s="1">
        <f>J43-J44</f>
        <v>950</v>
      </c>
    </row>
    <row r="46" spans="1:12" hidden="1"/>
    <row r="47" spans="1:12" hidden="1"/>
    <row r="48" spans="1:12" hidden="1"/>
    <row r="49" spans="2:10" hidden="1">
      <c r="B49" s="12" t="s">
        <v>181</v>
      </c>
    </row>
    <row r="50" spans="2:10" ht="14.25" hidden="1">
      <c r="B50" s="1" t="s">
        <v>182</v>
      </c>
      <c r="G50" s="1">
        <v>114</v>
      </c>
      <c r="H50" s="1">
        <v>116</v>
      </c>
      <c r="I50" s="1">
        <v>150</v>
      </c>
      <c r="J50" s="1">
        <v>120</v>
      </c>
    </row>
  </sheetData>
  <mergeCells count="10">
    <mergeCell ref="B11:J11"/>
    <mergeCell ref="A8:B10"/>
    <mergeCell ref="A7:B7"/>
    <mergeCell ref="G7:H7"/>
    <mergeCell ref="I7:J7"/>
    <mergeCell ref="A4:J4"/>
    <mergeCell ref="A5:B5"/>
    <mergeCell ref="A6:B6"/>
    <mergeCell ref="G6:J6"/>
    <mergeCell ref="C5:J5"/>
  </mergeCells>
  <conditionalFormatting sqref="C12:J12">
    <cfRule type="cellIs" dxfId="8" priority="7" operator="equal">
      <formula>0</formula>
    </cfRule>
  </conditionalFormatting>
  <conditionalFormatting sqref="C17:E17">
    <cfRule type="cellIs" dxfId="7" priority="6" operator="equal">
      <formula>0</formula>
    </cfRule>
  </conditionalFormatting>
  <conditionalFormatting sqref="C21:J21">
    <cfRule type="cellIs" dxfId="6" priority="5" operator="equal">
      <formula>0</formula>
    </cfRule>
  </conditionalFormatting>
  <conditionalFormatting sqref="C23:J25">
    <cfRule type="cellIs" dxfId="5" priority="4" operator="equal">
      <formula>0</formula>
    </cfRule>
  </conditionalFormatting>
  <conditionalFormatting sqref="C30:J30">
    <cfRule type="cellIs" dxfId="4" priority="3" operator="equal">
      <formula>0</formula>
    </cfRule>
  </conditionalFormatting>
  <conditionalFormatting sqref="C37:J37">
    <cfRule type="cellIs" dxfId="3" priority="2" operator="equal">
      <formula>0</formula>
    </cfRule>
  </conditionalFormatting>
  <conditionalFormatting sqref="C18:J18">
    <cfRule type="cellIs" dxfId="2" priority="1" operator="equal">
      <formula>0</formula>
    </cfRule>
  </conditionalFormatting>
  <pageMargins left="0.47244094488188981" right="0.51181102362204722" top="0.94488188976377963" bottom="0.47244094488188981" header="0.51181102362204722" footer="0.31496062992125984"/>
  <pageSetup paperSize="9" scale="90" orientation="landscape" r:id="rId1"/>
  <headerFooter>
    <oddHeader>&amp;LWirtschaftsplan für Sonstige Sondervermögen
1. Erfolgsplan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8"/>
  <sheetViews>
    <sheetView topLeftCell="A5" zoomScale="110" zoomScaleNormal="110" zoomScaleSheetLayoutView="90" workbookViewId="0">
      <selection activeCell="C17" sqref="C17"/>
    </sheetView>
  </sheetViews>
  <sheetFormatPr baseColWidth="10" defaultRowHeight="14.25"/>
  <cols>
    <col min="1" max="1" width="6.42578125" style="201" bestFit="1" customWidth="1"/>
    <col min="2" max="2" width="48.85546875" style="14" customWidth="1"/>
    <col min="3" max="10" width="12.85546875" style="14" customWidth="1"/>
    <col min="11" max="16384" width="11.42578125" style="201"/>
  </cols>
  <sheetData>
    <row r="1" spans="1:10" ht="12.75" hidden="1">
      <c r="A1" s="264"/>
      <c r="B1" s="13"/>
      <c r="C1" s="13"/>
      <c r="D1" s="13"/>
      <c r="E1" s="13"/>
      <c r="F1" s="225"/>
      <c r="G1" s="225"/>
      <c r="H1" s="225"/>
      <c r="I1" s="225"/>
      <c r="J1" s="225"/>
    </row>
    <row r="2" spans="1:10" ht="12.75" hidden="1"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2.75" hidden="1">
      <c r="B3" s="225"/>
      <c r="C3" s="225"/>
      <c r="D3" s="225"/>
      <c r="E3" s="225"/>
      <c r="F3" s="225"/>
      <c r="G3" s="225"/>
      <c r="H3" s="225"/>
      <c r="I3" s="225"/>
      <c r="J3" s="225"/>
    </row>
    <row r="4" spans="1:10" ht="12.75" hidden="1">
      <c r="B4" s="225"/>
      <c r="C4" s="225"/>
      <c r="D4" s="225"/>
      <c r="E4" s="225"/>
      <c r="F4" s="225"/>
      <c r="G4" s="225"/>
      <c r="H4" s="225"/>
      <c r="I4" s="225"/>
      <c r="J4" s="225"/>
    </row>
    <row r="5" spans="1:10" ht="18">
      <c r="A5" s="666" t="s">
        <v>13</v>
      </c>
      <c r="B5" s="667"/>
      <c r="C5" s="667"/>
      <c r="D5" s="667"/>
      <c r="E5" s="667"/>
      <c r="F5" s="667"/>
      <c r="G5" s="667"/>
      <c r="H5" s="667"/>
      <c r="I5" s="667"/>
      <c r="J5" s="668"/>
    </row>
    <row r="6" spans="1:10" ht="36.75" customHeight="1">
      <c r="A6" s="696" t="s">
        <v>66</v>
      </c>
      <c r="B6" s="697"/>
      <c r="C6" s="720" t="s">
        <v>369</v>
      </c>
      <c r="D6" s="720"/>
      <c r="E6" s="720"/>
      <c r="F6" s="721"/>
      <c r="G6" s="721"/>
      <c r="H6" s="721"/>
      <c r="I6" s="721"/>
      <c r="J6" s="722"/>
    </row>
    <row r="7" spans="1:10" ht="36.75" customHeight="1">
      <c r="A7" s="696" t="s">
        <v>14</v>
      </c>
      <c r="B7" s="697"/>
      <c r="C7" s="24"/>
      <c r="D7" s="24"/>
      <c r="E7" s="24"/>
      <c r="F7" s="24"/>
      <c r="G7" s="645" t="s">
        <v>216</v>
      </c>
      <c r="H7" s="646"/>
      <c r="I7" s="646"/>
      <c r="J7" s="647"/>
    </row>
    <row r="8" spans="1:10" ht="18" customHeight="1">
      <c r="A8" s="692"/>
      <c r="B8" s="693"/>
      <c r="C8" s="120"/>
      <c r="D8" s="120"/>
      <c r="E8" s="120"/>
      <c r="F8" s="120"/>
      <c r="G8" s="694" t="s">
        <v>52</v>
      </c>
      <c r="H8" s="695"/>
      <c r="I8" s="694" t="s">
        <v>51</v>
      </c>
      <c r="J8" s="695"/>
    </row>
    <row r="9" spans="1:10" ht="12.75">
      <c r="A9" s="308" t="s">
        <v>24</v>
      </c>
      <c r="B9" s="226" t="s">
        <v>22</v>
      </c>
      <c r="C9" s="130" t="s">
        <v>86</v>
      </c>
      <c r="D9" s="130" t="s">
        <v>86</v>
      </c>
      <c r="E9" s="130" t="s">
        <v>20</v>
      </c>
      <c r="F9" s="130" t="s">
        <v>85</v>
      </c>
      <c r="G9" s="106" t="s">
        <v>6</v>
      </c>
      <c r="H9" s="106" t="s">
        <v>7</v>
      </c>
      <c r="I9" s="106" t="s">
        <v>8</v>
      </c>
      <c r="J9" s="106" t="s">
        <v>49</v>
      </c>
    </row>
    <row r="10" spans="1:10" ht="12.75">
      <c r="A10" s="311"/>
      <c r="B10" s="227"/>
      <c r="C10" s="322">
        <v>2015</v>
      </c>
      <c r="D10" s="322">
        <v>2016</v>
      </c>
      <c r="E10" s="322">
        <v>2017</v>
      </c>
      <c r="F10" s="228">
        <v>2017</v>
      </c>
      <c r="G10" s="228">
        <v>2018</v>
      </c>
      <c r="H10" s="228">
        <v>2019</v>
      </c>
      <c r="I10" s="229">
        <v>2020</v>
      </c>
      <c r="J10" s="229">
        <v>2021</v>
      </c>
    </row>
    <row r="11" spans="1:10" ht="12.75">
      <c r="A11" s="312"/>
      <c r="B11" s="230"/>
      <c r="C11" s="131" t="s">
        <v>3</v>
      </c>
      <c r="D11" s="131" t="s">
        <v>3</v>
      </c>
      <c r="E11" s="131" t="s">
        <v>3</v>
      </c>
      <c r="F11" s="131" t="s">
        <v>3</v>
      </c>
      <c r="G11" s="131" t="s">
        <v>3</v>
      </c>
      <c r="H11" s="131" t="s">
        <v>3</v>
      </c>
      <c r="I11" s="131" t="s">
        <v>3</v>
      </c>
      <c r="J11" s="131" t="s">
        <v>3</v>
      </c>
    </row>
    <row r="12" spans="1:10" s="124" customFormat="1" ht="6" customHeight="1">
      <c r="A12" s="298"/>
      <c r="B12" s="231"/>
      <c r="C12" s="265"/>
      <c r="D12" s="265"/>
      <c r="E12" s="265"/>
      <c r="F12" s="266"/>
      <c r="G12" s="266"/>
      <c r="H12" s="266"/>
      <c r="I12" s="266"/>
      <c r="J12" s="266"/>
    </row>
    <row r="13" spans="1:10" s="124" customFormat="1">
      <c r="A13" s="298">
        <v>1</v>
      </c>
      <c r="B13" s="102" t="s">
        <v>61</v>
      </c>
      <c r="C13" s="323">
        <v>1253.1579900000002</v>
      </c>
      <c r="D13" s="323">
        <v>256.60951</v>
      </c>
      <c r="E13" s="323">
        <v>460</v>
      </c>
      <c r="F13" s="323">
        <v>460</v>
      </c>
      <c r="G13" s="323">
        <v>4273</v>
      </c>
      <c r="H13" s="324">
        <v>185</v>
      </c>
      <c r="I13" s="324">
        <v>995</v>
      </c>
      <c r="J13" s="324">
        <v>1315</v>
      </c>
    </row>
    <row r="14" spans="1:10" s="124" customFormat="1">
      <c r="A14" s="298">
        <v>2</v>
      </c>
      <c r="B14" s="113" t="s">
        <v>62</v>
      </c>
      <c r="C14" s="323">
        <v>0</v>
      </c>
      <c r="D14" s="323">
        <v>0</v>
      </c>
      <c r="E14" s="323">
        <v>0</v>
      </c>
      <c r="F14" s="323">
        <v>0</v>
      </c>
      <c r="G14" s="323">
        <v>0</v>
      </c>
      <c r="H14" s="323">
        <v>0</v>
      </c>
      <c r="I14" s="323">
        <v>0</v>
      </c>
      <c r="J14" s="323">
        <v>0</v>
      </c>
    </row>
    <row r="15" spans="1:10" s="124" customFormat="1">
      <c r="A15" s="298">
        <v>3</v>
      </c>
      <c r="B15" s="113" t="s">
        <v>211</v>
      </c>
      <c r="C15" s="323">
        <v>134.559609999999</v>
      </c>
      <c r="D15" s="323">
        <v>149.26661749999852</v>
      </c>
      <c r="E15" s="323">
        <v>1772.1225386854912</v>
      </c>
      <c r="F15" s="323">
        <v>1772.1225386854912</v>
      </c>
      <c r="G15" s="323">
        <v>0</v>
      </c>
      <c r="H15" s="324">
        <v>9.0949470177292824E-13</v>
      </c>
      <c r="I15" s="323">
        <v>9.0949470177292824E-13</v>
      </c>
      <c r="J15" s="323">
        <v>9.0949470177292824E-13</v>
      </c>
    </row>
    <row r="16" spans="1:10" s="124" customFormat="1">
      <c r="A16" s="298">
        <v>4</v>
      </c>
      <c r="B16" s="113" t="s">
        <v>64</v>
      </c>
      <c r="C16" s="323">
        <f>342.05426-118</f>
        <v>224.05426</v>
      </c>
      <c r="D16" s="323">
        <f>342.05426+109</f>
        <v>451.05426</v>
      </c>
      <c r="E16" s="323">
        <v>342.05426</v>
      </c>
      <c r="F16" s="323">
        <v>342.05426</v>
      </c>
      <c r="G16" s="323">
        <v>342.05426</v>
      </c>
      <c r="H16" s="323">
        <v>342.05426</v>
      </c>
      <c r="I16" s="323">
        <v>342.05426</v>
      </c>
      <c r="J16" s="323">
        <v>342.05426</v>
      </c>
    </row>
    <row r="17" spans="1:14">
      <c r="A17" s="298">
        <v>5</v>
      </c>
      <c r="B17" s="325" t="s">
        <v>65</v>
      </c>
      <c r="C17" s="323">
        <v>0</v>
      </c>
      <c r="D17" s="323">
        <v>0</v>
      </c>
      <c r="E17" s="323">
        <v>0</v>
      </c>
      <c r="F17" s="323">
        <v>0</v>
      </c>
      <c r="G17" s="323">
        <v>0</v>
      </c>
      <c r="H17" s="323">
        <v>0</v>
      </c>
      <c r="I17" s="323">
        <v>0</v>
      </c>
      <c r="J17" s="323">
        <v>0</v>
      </c>
    </row>
    <row r="18" spans="1:14" ht="12.75">
      <c r="A18" s="298">
        <v>6</v>
      </c>
      <c r="B18" s="305" t="s">
        <v>60</v>
      </c>
      <c r="C18" s="317">
        <f t="shared" ref="C18:J18" si="0">SUM(C13:C17)</f>
        <v>1611.7718599999989</v>
      </c>
      <c r="D18" s="317">
        <f t="shared" si="0"/>
        <v>856.93038749999846</v>
      </c>
      <c r="E18" s="317">
        <f t="shared" si="0"/>
        <v>2574.1767986854911</v>
      </c>
      <c r="F18" s="317">
        <f t="shared" si="0"/>
        <v>2574.1767986854911</v>
      </c>
      <c r="G18" s="317">
        <f t="shared" si="0"/>
        <v>4615.0542599999999</v>
      </c>
      <c r="H18" s="317">
        <f t="shared" si="0"/>
        <v>527.05426000000091</v>
      </c>
      <c r="I18" s="317">
        <f t="shared" si="0"/>
        <v>1337.0542600000008</v>
      </c>
      <c r="J18" s="317">
        <f t="shared" si="0"/>
        <v>1657.0542600000008</v>
      </c>
    </row>
    <row r="19" spans="1:14" s="124" customFormat="1">
      <c r="A19" s="298">
        <v>7</v>
      </c>
      <c r="B19" s="102" t="s">
        <v>53</v>
      </c>
      <c r="C19" s="323">
        <v>-5733.5677299999998</v>
      </c>
      <c r="D19" s="323">
        <v>-5676.9286625000004</v>
      </c>
      <c r="E19" s="323">
        <v>-3708.743271314509</v>
      </c>
      <c r="F19" s="323">
        <v>-3708.743271314509</v>
      </c>
      <c r="G19" s="323">
        <v>-5900.8040000000001</v>
      </c>
      <c r="H19" s="323">
        <v>-5862.8039999999992</v>
      </c>
      <c r="I19" s="323">
        <v>-5973.8039999999992</v>
      </c>
      <c r="J19" s="323">
        <v>-6113.8039999999992</v>
      </c>
    </row>
    <row r="20" spans="1:14" s="124" customFormat="1">
      <c r="A20" s="298">
        <v>8</v>
      </c>
      <c r="B20" s="113" t="s">
        <v>43</v>
      </c>
      <c r="C20" s="323">
        <v>5202.1819399999995</v>
      </c>
      <c r="D20" s="323">
        <v>5205.7845599999991</v>
      </c>
      <c r="E20" s="323">
        <v>5294.6</v>
      </c>
      <c r="F20" s="323">
        <v>5294.6</v>
      </c>
      <c r="G20" s="323">
        <v>5430</v>
      </c>
      <c r="H20" s="323">
        <v>5610</v>
      </c>
      <c r="I20" s="323">
        <v>5620</v>
      </c>
      <c r="J20" s="323">
        <v>5730</v>
      </c>
      <c r="N20" s="267"/>
    </row>
    <row r="21" spans="1:14" s="124" customFormat="1">
      <c r="A21" s="298">
        <v>9</v>
      </c>
      <c r="B21" s="113" t="s">
        <v>54</v>
      </c>
      <c r="C21" s="323">
        <v>98.503</v>
      </c>
      <c r="D21" s="323">
        <v>0</v>
      </c>
      <c r="E21" s="323">
        <v>337.46181000000001</v>
      </c>
      <c r="F21" s="323">
        <v>337.46181000000001</v>
      </c>
      <c r="G21" s="323">
        <v>0</v>
      </c>
      <c r="H21" s="323">
        <v>0</v>
      </c>
      <c r="I21" s="323">
        <v>0</v>
      </c>
      <c r="J21" s="323">
        <v>0</v>
      </c>
    </row>
    <row r="22" spans="1:14" s="124" customFormat="1">
      <c r="A22" s="298">
        <v>10</v>
      </c>
      <c r="B22" s="113" t="s">
        <v>55</v>
      </c>
      <c r="C22" s="323">
        <v>-5.1417400000000271</v>
      </c>
      <c r="D22" s="323">
        <v>-5.1417400000000271</v>
      </c>
      <c r="E22" s="323">
        <v>-5.1417400000000271</v>
      </c>
      <c r="F22" s="323">
        <v>-5.1417400000000271</v>
      </c>
      <c r="G22" s="323">
        <v>-5.1417400000000271</v>
      </c>
      <c r="H22" s="323">
        <v>-5.1417400000000271</v>
      </c>
      <c r="I22" s="323">
        <v>-5.1417400000000271</v>
      </c>
      <c r="J22" s="323">
        <v>-5.1417400000000271</v>
      </c>
    </row>
    <row r="23" spans="1:14" s="124" customFormat="1">
      <c r="A23" s="298">
        <v>11</v>
      </c>
      <c r="B23" s="325" t="s">
        <v>56</v>
      </c>
      <c r="C23" s="323">
        <v>0</v>
      </c>
      <c r="D23" s="323">
        <v>0</v>
      </c>
      <c r="E23" s="323">
        <v>0</v>
      </c>
      <c r="F23" s="323">
        <v>0</v>
      </c>
      <c r="G23" s="323">
        <v>0</v>
      </c>
      <c r="H23" s="323">
        <v>0</v>
      </c>
      <c r="I23" s="323">
        <v>0</v>
      </c>
      <c r="J23" s="323">
        <v>0</v>
      </c>
    </row>
    <row r="24" spans="1:14" s="124" customFormat="1">
      <c r="A24" s="298">
        <v>12</v>
      </c>
      <c r="B24" s="325" t="s">
        <v>67</v>
      </c>
      <c r="C24" s="323">
        <v>0</v>
      </c>
      <c r="D24" s="323">
        <v>0</v>
      </c>
      <c r="E24" s="323">
        <v>0</v>
      </c>
      <c r="F24" s="323">
        <v>0</v>
      </c>
      <c r="G24" s="323">
        <v>0</v>
      </c>
      <c r="H24" s="323">
        <v>0</v>
      </c>
      <c r="I24" s="323">
        <v>0</v>
      </c>
      <c r="J24" s="323">
        <v>0</v>
      </c>
    </row>
    <row r="25" spans="1:14" s="124" customFormat="1">
      <c r="A25" s="298">
        <v>13</v>
      </c>
      <c r="B25" s="325" t="s">
        <v>57</v>
      </c>
      <c r="C25" s="323">
        <v>450</v>
      </c>
      <c r="D25" s="323">
        <v>0</v>
      </c>
      <c r="E25" s="323">
        <v>0</v>
      </c>
      <c r="F25" s="323">
        <v>0</v>
      </c>
      <c r="G25" s="323">
        <v>0</v>
      </c>
      <c r="H25" s="323">
        <v>0</v>
      </c>
      <c r="I25" s="323">
        <v>0</v>
      </c>
      <c r="J25" s="323">
        <v>0</v>
      </c>
    </row>
    <row r="26" spans="1:14">
      <c r="A26" s="298">
        <v>14</v>
      </c>
      <c r="B26" s="325" t="s">
        <v>58</v>
      </c>
      <c r="C26" s="323">
        <v>1600.4</v>
      </c>
      <c r="D26" s="323">
        <v>1333</v>
      </c>
      <c r="E26" s="323">
        <v>656</v>
      </c>
      <c r="F26" s="323">
        <v>656</v>
      </c>
      <c r="G26" s="323">
        <v>5091</v>
      </c>
      <c r="H26" s="323">
        <v>785</v>
      </c>
      <c r="I26" s="323">
        <v>1696</v>
      </c>
      <c r="J26" s="323">
        <v>546</v>
      </c>
    </row>
    <row r="27" spans="1:14" ht="12.75">
      <c r="A27" s="121">
        <v>15</v>
      </c>
      <c r="B27" s="318" t="s">
        <v>59</v>
      </c>
      <c r="C27" s="317">
        <f t="shared" ref="C27:J27" si="1">SUM(C19:C26)</f>
        <v>1612.3754699999997</v>
      </c>
      <c r="D27" s="317">
        <f t="shared" si="1"/>
        <v>856.71415749999869</v>
      </c>
      <c r="E27" s="317">
        <f t="shared" si="1"/>
        <v>2574.1767986854911</v>
      </c>
      <c r="F27" s="317">
        <f t="shared" si="1"/>
        <v>2574.1767986854911</v>
      </c>
      <c r="G27" s="317">
        <f t="shared" si="1"/>
        <v>4615.0542599999999</v>
      </c>
      <c r="H27" s="317">
        <f t="shared" si="1"/>
        <v>527.0542600000008</v>
      </c>
      <c r="I27" s="317">
        <f t="shared" si="1"/>
        <v>1337.0542600000008</v>
      </c>
      <c r="J27" s="317">
        <f t="shared" si="1"/>
        <v>157.0542600000008</v>
      </c>
    </row>
    <row r="28" spans="1:14" ht="27" customHeight="1">
      <c r="B28" s="718" t="s">
        <v>348</v>
      </c>
      <c r="C28" s="719"/>
      <c r="D28" s="719"/>
      <c r="E28" s="719"/>
      <c r="F28" s="719"/>
      <c r="G28" s="719"/>
      <c r="H28" s="719"/>
      <c r="I28" s="719"/>
      <c r="J28" s="719"/>
    </row>
    <row r="29" spans="1:14" ht="9" customHeight="1">
      <c r="B29" s="326"/>
      <c r="C29" s="327"/>
      <c r="D29" s="327"/>
      <c r="E29" s="327"/>
      <c r="F29" s="327"/>
      <c r="G29" s="327"/>
      <c r="H29" s="327"/>
      <c r="I29" s="327"/>
      <c r="J29" s="327"/>
    </row>
    <row r="30" spans="1:14">
      <c r="B30" s="200" t="s">
        <v>349</v>
      </c>
    </row>
    <row r="31" spans="1:14">
      <c r="B31" s="200" t="s">
        <v>194</v>
      </c>
    </row>
    <row r="33" spans="2:10" s="330" customFormat="1" ht="18">
      <c r="B33" s="328"/>
      <c r="C33" s="329"/>
      <c r="D33" s="329"/>
      <c r="E33" s="329"/>
      <c r="F33" s="329"/>
      <c r="G33" s="329"/>
      <c r="H33" s="329"/>
      <c r="I33" s="329"/>
      <c r="J33" s="329"/>
    </row>
    <row r="34" spans="2:10" s="330" customFormat="1">
      <c r="B34" s="329"/>
      <c r="C34" s="329"/>
      <c r="D34" s="329"/>
      <c r="E34" s="329"/>
      <c r="F34" s="329"/>
      <c r="G34" s="329"/>
      <c r="H34" s="329"/>
      <c r="I34" s="329"/>
      <c r="J34" s="329"/>
    </row>
    <row r="35" spans="2:10" s="330" customFormat="1" ht="18">
      <c r="B35" s="331"/>
      <c r="C35" s="329"/>
      <c r="D35" s="329"/>
      <c r="E35" s="329"/>
      <c r="F35" s="329"/>
      <c r="G35" s="329"/>
      <c r="H35" s="329"/>
      <c r="I35" s="329"/>
      <c r="J35" s="329"/>
    </row>
    <row r="36" spans="2:10" s="330" customFormat="1">
      <c r="B36" s="329"/>
      <c r="C36" s="329"/>
      <c r="D36" s="329"/>
      <c r="E36" s="329"/>
      <c r="F36" s="329"/>
      <c r="G36" s="329"/>
      <c r="H36" s="329"/>
      <c r="I36" s="329"/>
      <c r="J36" s="329"/>
    </row>
    <row r="37" spans="2:10" s="330" customFormat="1">
      <c r="B37" s="329"/>
      <c r="C37" s="329"/>
      <c r="D37" s="329"/>
      <c r="E37" s="329"/>
      <c r="F37" s="329"/>
      <c r="G37" s="329"/>
      <c r="H37" s="329"/>
      <c r="I37" s="329"/>
      <c r="J37" s="329"/>
    </row>
    <row r="38" spans="2:10" s="330" customFormat="1">
      <c r="B38" s="329"/>
      <c r="C38" s="329"/>
      <c r="D38" s="329"/>
      <c r="E38" s="329"/>
      <c r="F38" s="329"/>
      <c r="G38" s="329"/>
      <c r="H38" s="329"/>
      <c r="I38" s="329"/>
      <c r="J38" s="329"/>
    </row>
    <row r="39" spans="2:10" s="330" customFormat="1">
      <c r="B39" s="329"/>
      <c r="C39" s="329"/>
      <c r="D39" s="329"/>
      <c r="E39" s="329"/>
      <c r="F39" s="329"/>
      <c r="G39" s="329"/>
      <c r="H39" s="329"/>
      <c r="I39" s="329"/>
      <c r="J39" s="329"/>
    </row>
    <row r="40" spans="2:10" s="330" customFormat="1">
      <c r="B40" s="329"/>
      <c r="C40" s="329"/>
      <c r="D40" s="329"/>
      <c r="E40" s="329"/>
      <c r="F40" s="329"/>
      <c r="G40" s="329"/>
      <c r="H40" s="329"/>
      <c r="I40" s="329"/>
      <c r="J40" s="329"/>
    </row>
    <row r="41" spans="2:10" s="330" customFormat="1" ht="18">
      <c r="B41" s="332"/>
      <c r="C41" s="329"/>
      <c r="D41" s="329"/>
      <c r="E41" s="329"/>
      <c r="F41" s="329"/>
      <c r="G41" s="329"/>
      <c r="H41" s="329"/>
      <c r="I41" s="329"/>
      <c r="J41" s="329"/>
    </row>
    <row r="42" spans="2:10" s="330" customFormat="1">
      <c r="B42" s="333"/>
      <c r="C42" s="329"/>
      <c r="D42" s="329"/>
      <c r="E42" s="329"/>
      <c r="F42" s="329"/>
      <c r="G42" s="334"/>
      <c r="H42" s="334"/>
      <c r="I42" s="329"/>
      <c r="J42" s="329"/>
    </row>
    <row r="43" spans="2:10" s="330" customFormat="1">
      <c r="B43" s="333"/>
      <c r="C43" s="329"/>
      <c r="D43" s="329"/>
      <c r="E43" s="329"/>
      <c r="F43" s="329"/>
      <c r="G43" s="329"/>
      <c r="H43" s="329"/>
      <c r="I43" s="329"/>
      <c r="J43" s="329"/>
    </row>
    <row r="44" spans="2:10" s="330" customFormat="1">
      <c r="B44" s="333"/>
      <c r="C44" s="329"/>
      <c r="D44" s="329"/>
      <c r="E44" s="329"/>
      <c r="F44" s="329"/>
      <c r="G44" s="335"/>
      <c r="H44" s="336"/>
      <c r="I44" s="337"/>
      <c r="J44" s="329"/>
    </row>
    <row r="45" spans="2:10" s="330" customFormat="1">
      <c r="B45" s="333"/>
      <c r="C45" s="329"/>
      <c r="D45" s="329"/>
      <c r="E45" s="329"/>
      <c r="F45" s="329"/>
      <c r="G45" s="334"/>
      <c r="H45" s="329"/>
      <c r="I45" s="329"/>
      <c r="J45" s="329"/>
    </row>
    <row r="46" spans="2:10" s="330" customFormat="1">
      <c r="B46" s="329"/>
      <c r="C46" s="329"/>
      <c r="D46" s="329"/>
      <c r="E46" s="329"/>
      <c r="F46" s="329"/>
      <c r="G46" s="329"/>
      <c r="H46" s="329"/>
      <c r="I46" s="329"/>
      <c r="J46" s="329"/>
    </row>
    <row r="47" spans="2:10">
      <c r="B47" s="338"/>
      <c r="C47" s="338"/>
      <c r="D47" s="338"/>
      <c r="E47" s="338"/>
      <c r="F47" s="338"/>
      <c r="G47" s="338"/>
      <c r="H47" s="338"/>
      <c r="I47" s="338"/>
      <c r="J47" s="338"/>
    </row>
    <row r="48" spans="2:10">
      <c r="B48" s="338"/>
      <c r="C48" s="338"/>
      <c r="D48" s="338"/>
      <c r="E48" s="338"/>
      <c r="F48" s="338"/>
      <c r="G48" s="338"/>
      <c r="H48" s="338"/>
      <c r="I48" s="338"/>
      <c r="J48" s="338"/>
    </row>
  </sheetData>
  <mergeCells count="9">
    <mergeCell ref="B28:J28"/>
    <mergeCell ref="A5:J5"/>
    <mergeCell ref="A6:B6"/>
    <mergeCell ref="C6:J6"/>
    <mergeCell ref="A8:B8"/>
    <mergeCell ref="G8:H8"/>
    <mergeCell ref="I8:J8"/>
    <mergeCell ref="A7:B7"/>
    <mergeCell ref="G7:J7"/>
  </mergeCells>
  <pageMargins left="0.35433070866141736" right="0.31496062992125984" top="1.1023622047244095" bottom="0.55118110236220474" header="0.70866141732283472" footer="0.31496062992125984"/>
  <pageSetup paperSize="9" scale="90" orientation="landscape" r:id="rId1"/>
  <headerFooter>
    <oddHeader>&amp;LWirtschaftsplan für Sonstige Sondervermögen
2. Vermögensplan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B050"/>
  </sheetPr>
  <dimension ref="A1:P75"/>
  <sheetViews>
    <sheetView topLeftCell="A4" zoomScale="90" zoomScaleNormal="90" zoomScaleSheetLayoutView="90" workbookViewId="0">
      <pane ySplit="6" topLeftCell="A10" activePane="bottomLeft" state="frozen"/>
      <selection activeCell="A4" sqref="A4"/>
      <selection pane="bottomLeft" activeCell="B18" sqref="B18"/>
    </sheetView>
  </sheetViews>
  <sheetFormatPr baseColWidth="10" defaultColWidth="5" defaultRowHeight="22.5" customHeight="1" outlineLevelRow="1"/>
  <cols>
    <col min="1" max="1" width="4.28515625" style="339" customWidth="1"/>
    <col min="2" max="2" width="66.7109375" style="339" customWidth="1"/>
    <col min="3" max="3" width="8.28515625" style="339" bestFit="1" customWidth="1"/>
    <col min="4" max="4" width="17.28515625" style="339" customWidth="1"/>
    <col min="5" max="5" width="7.7109375" style="339" customWidth="1"/>
    <col min="6" max="13" width="12.7109375" style="339" customWidth="1"/>
    <col min="14" max="14" width="5" style="339"/>
    <col min="15" max="15" width="6.7109375" style="339" bestFit="1" customWidth="1"/>
    <col min="16" max="16384" width="5" style="339"/>
  </cols>
  <sheetData>
    <row r="1" spans="1:14" ht="18" hidden="1" customHeight="1">
      <c r="A1" s="13"/>
      <c r="C1" s="340"/>
      <c r="D1" s="340"/>
      <c r="E1" s="340"/>
      <c r="F1" s="341"/>
      <c r="G1" s="341"/>
      <c r="H1" s="341"/>
    </row>
    <row r="2" spans="1:14" ht="18" hidden="1" customHeight="1">
      <c r="A2" s="13"/>
      <c r="C2" s="340"/>
      <c r="D2" s="340"/>
      <c r="E2" s="340"/>
      <c r="F2" s="341"/>
      <c r="G2" s="341"/>
      <c r="H2" s="341"/>
    </row>
    <row r="3" spans="1:14" ht="18" hidden="1" customHeight="1">
      <c r="A3" s="342"/>
      <c r="C3" s="340"/>
      <c r="D3" s="340"/>
      <c r="E3" s="340"/>
      <c r="F3" s="341"/>
      <c r="G3" s="341"/>
      <c r="H3" s="341"/>
    </row>
    <row r="4" spans="1:14" ht="22.5" customHeight="1">
      <c r="A4" s="733" t="s">
        <v>73</v>
      </c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5"/>
    </row>
    <row r="5" spans="1:14" ht="22.5" customHeight="1">
      <c r="A5" s="729" t="s">
        <v>66</v>
      </c>
      <c r="B5" s="730"/>
      <c r="C5" s="736" t="s">
        <v>370</v>
      </c>
      <c r="D5" s="736"/>
      <c r="E5" s="736"/>
      <c r="F5" s="736"/>
      <c r="G5" s="736"/>
      <c r="H5" s="736"/>
      <c r="I5" s="736"/>
      <c r="J5" s="268"/>
      <c r="K5" s="268"/>
      <c r="L5" s="268"/>
      <c r="M5" s="269"/>
      <c r="N5" s="343"/>
    </row>
    <row r="6" spans="1:14" ht="22.5" customHeight="1">
      <c r="A6" s="731"/>
      <c r="B6" s="732"/>
      <c r="C6" s="737"/>
      <c r="D6" s="737"/>
      <c r="E6" s="737"/>
      <c r="F6" s="737"/>
      <c r="G6" s="737"/>
      <c r="H6" s="737"/>
      <c r="I6" s="737"/>
      <c r="J6" s="738" t="s">
        <v>52</v>
      </c>
      <c r="K6" s="739"/>
      <c r="L6" s="738" t="s">
        <v>51</v>
      </c>
      <c r="M6" s="739"/>
      <c r="N6" s="343"/>
    </row>
    <row r="7" spans="1:14" ht="19.5" customHeight="1">
      <c r="A7" s="270" t="s">
        <v>24</v>
      </c>
      <c r="B7" s="344" t="s">
        <v>22</v>
      </c>
      <c r="C7" s="345" t="s">
        <v>25</v>
      </c>
      <c r="D7" s="724" t="s">
        <v>209</v>
      </c>
      <c r="E7" s="727" t="s">
        <v>210</v>
      </c>
      <c r="F7" s="364" t="s">
        <v>86</v>
      </c>
      <c r="G7" s="364" t="s">
        <v>86</v>
      </c>
      <c r="H7" s="95" t="s">
        <v>20</v>
      </c>
      <c r="I7" s="95" t="s">
        <v>85</v>
      </c>
      <c r="J7" s="364" t="s">
        <v>46</v>
      </c>
      <c r="K7" s="364" t="s">
        <v>45</v>
      </c>
      <c r="L7" s="103" t="s">
        <v>47</v>
      </c>
      <c r="M7" s="364" t="s">
        <v>50</v>
      </c>
    </row>
    <row r="8" spans="1:14" ht="22.5" customHeight="1">
      <c r="A8" s="346"/>
      <c r="B8" s="346"/>
      <c r="C8" s="347"/>
      <c r="D8" s="725"/>
      <c r="E8" s="728"/>
      <c r="F8" s="366">
        <v>2015</v>
      </c>
      <c r="G8" s="366">
        <v>2016</v>
      </c>
      <c r="H8" s="366">
        <v>2017</v>
      </c>
      <c r="I8" s="366">
        <v>2017</v>
      </c>
      <c r="J8" s="367">
        <v>2018</v>
      </c>
      <c r="K8" s="367">
        <v>2019</v>
      </c>
      <c r="L8" s="368">
        <v>2020</v>
      </c>
      <c r="M8" s="369">
        <v>2021</v>
      </c>
    </row>
    <row r="9" spans="1:14" ht="19.5" customHeight="1">
      <c r="A9" s="348"/>
      <c r="B9" s="348"/>
      <c r="C9" s="349"/>
      <c r="D9" s="726"/>
      <c r="E9" s="349" t="s">
        <v>26</v>
      </c>
      <c r="F9" s="365" t="s">
        <v>41</v>
      </c>
      <c r="G9" s="365" t="s">
        <v>41</v>
      </c>
      <c r="H9" s="94" t="s">
        <v>41</v>
      </c>
      <c r="I9" s="94" t="s">
        <v>41</v>
      </c>
      <c r="J9" s="243" t="s">
        <v>41</v>
      </c>
      <c r="K9" s="243" t="s">
        <v>41</v>
      </c>
      <c r="L9" s="243" t="s">
        <v>41</v>
      </c>
      <c r="M9" s="243" t="s">
        <v>41</v>
      </c>
    </row>
    <row r="10" spans="1:14" ht="9" customHeight="1">
      <c r="A10" s="350"/>
      <c r="B10" s="351"/>
      <c r="C10" s="296"/>
      <c r="D10" s="296"/>
      <c r="E10" s="352"/>
      <c r="F10" s="353"/>
      <c r="G10" s="353"/>
      <c r="H10" s="301"/>
      <c r="I10" s="354"/>
      <c r="J10" s="350"/>
      <c r="K10" s="355"/>
      <c r="L10" s="301"/>
      <c r="M10" s="350"/>
    </row>
    <row r="11" spans="1:14" ht="12.75">
      <c r="A11" s="54">
        <v>1</v>
      </c>
      <c r="B11" s="55" t="s">
        <v>27</v>
      </c>
      <c r="C11" s="56"/>
      <c r="D11" s="56"/>
      <c r="E11" s="478"/>
      <c r="F11" s="57"/>
      <c r="G11" s="57"/>
      <c r="H11" s="57"/>
      <c r="I11" s="58"/>
      <c r="J11" s="58"/>
      <c r="K11" s="59"/>
      <c r="L11" s="57"/>
      <c r="M11" s="58"/>
    </row>
    <row r="12" spans="1:14" ht="9.75" customHeight="1" outlineLevel="1">
      <c r="A12" s="54"/>
      <c r="B12" s="60"/>
      <c r="C12" s="56"/>
      <c r="D12" s="56"/>
      <c r="E12" s="478"/>
      <c r="F12" s="61"/>
      <c r="G12" s="61"/>
      <c r="H12" s="70"/>
      <c r="I12" s="62"/>
      <c r="J12" s="58"/>
      <c r="K12" s="59"/>
      <c r="L12" s="57"/>
      <c r="M12" s="58"/>
    </row>
    <row r="13" spans="1:14" ht="12.75">
      <c r="A13" s="54"/>
      <c r="B13" s="63" t="s">
        <v>29</v>
      </c>
      <c r="C13" s="64"/>
      <c r="D13" s="356" t="s">
        <v>212</v>
      </c>
      <c r="E13" s="479">
        <v>0</v>
      </c>
      <c r="F13" s="66">
        <v>0</v>
      </c>
      <c r="G13" s="66">
        <v>0</v>
      </c>
      <c r="H13" s="68">
        <v>0</v>
      </c>
      <c r="I13" s="66">
        <v>0</v>
      </c>
      <c r="J13" s="66">
        <v>0</v>
      </c>
      <c r="K13" s="67">
        <v>0</v>
      </c>
      <c r="L13" s="68">
        <v>0</v>
      </c>
      <c r="M13" s="66">
        <v>0</v>
      </c>
    </row>
    <row r="14" spans="1:14" ht="9.75" customHeight="1">
      <c r="A14" s="54"/>
      <c r="B14" s="60"/>
      <c r="C14" s="56"/>
      <c r="D14" s="56"/>
      <c r="E14" s="478"/>
      <c r="F14" s="69"/>
      <c r="G14" s="69"/>
      <c r="H14" s="57"/>
      <c r="I14" s="62"/>
      <c r="J14" s="58"/>
      <c r="K14" s="59"/>
      <c r="L14" s="57"/>
      <c r="M14" s="58"/>
    </row>
    <row r="15" spans="1:14" ht="12.75" outlineLevel="1">
      <c r="A15" s="54">
        <v>2</v>
      </c>
      <c r="B15" s="55" t="s">
        <v>30</v>
      </c>
      <c r="C15" s="56"/>
      <c r="D15" s="56"/>
      <c r="E15" s="478"/>
      <c r="F15" s="69"/>
      <c r="G15" s="69"/>
      <c r="H15" s="57"/>
      <c r="I15" s="62"/>
      <c r="J15" s="58"/>
      <c r="K15" s="59"/>
      <c r="L15" s="57"/>
      <c r="M15" s="58"/>
    </row>
    <row r="16" spans="1:14" ht="12.75" outlineLevel="1">
      <c r="A16" s="54"/>
      <c r="B16" s="60" t="s">
        <v>293</v>
      </c>
      <c r="C16" s="98"/>
      <c r="D16" s="98"/>
      <c r="E16" s="480"/>
      <c r="F16" s="246">
        <v>40.781739999999999</v>
      </c>
      <c r="G16" s="246">
        <v>13.988250000000001</v>
      </c>
      <c r="H16" s="246">
        <v>0</v>
      </c>
      <c r="I16" s="247">
        <v>0</v>
      </c>
      <c r="J16" s="244">
        <v>187</v>
      </c>
      <c r="K16" s="389">
        <v>0</v>
      </c>
      <c r="L16" s="246">
        <v>105</v>
      </c>
      <c r="M16" s="244">
        <v>60</v>
      </c>
    </row>
    <row r="17" spans="1:14" ht="9.75" customHeight="1" outlineLevel="1">
      <c r="A17" s="54"/>
      <c r="B17" s="399"/>
      <c r="C17" s="481"/>
      <c r="D17" s="481"/>
      <c r="E17" s="482"/>
      <c r="F17" s="70"/>
      <c r="G17" s="70"/>
      <c r="H17" s="70"/>
      <c r="I17" s="62"/>
      <c r="J17" s="58"/>
      <c r="K17" s="71"/>
      <c r="L17" s="57"/>
      <c r="M17" s="57"/>
    </row>
    <row r="18" spans="1:14" ht="12.75" outlineLevel="1">
      <c r="A18" s="72"/>
      <c r="B18" s="73" t="s">
        <v>31</v>
      </c>
      <c r="C18" s="65"/>
      <c r="D18" s="557" t="s">
        <v>212</v>
      </c>
      <c r="E18" s="483">
        <v>0</v>
      </c>
      <c r="F18" s="68">
        <f t="shared" ref="F18:M18" si="0">SUM(F16:F17)</f>
        <v>40.781739999999999</v>
      </c>
      <c r="G18" s="68">
        <f t="shared" si="0"/>
        <v>13.988250000000001</v>
      </c>
      <c r="H18" s="68">
        <f t="shared" si="0"/>
        <v>0</v>
      </c>
      <c r="I18" s="68">
        <f t="shared" si="0"/>
        <v>0</v>
      </c>
      <c r="J18" s="68">
        <f t="shared" si="0"/>
        <v>187</v>
      </c>
      <c r="K18" s="68">
        <f t="shared" si="0"/>
        <v>0</v>
      </c>
      <c r="L18" s="68">
        <f t="shared" si="0"/>
        <v>105</v>
      </c>
      <c r="M18" s="68">
        <f t="shared" si="0"/>
        <v>60</v>
      </c>
    </row>
    <row r="19" spans="1:14" ht="9.75" customHeight="1" outlineLevel="1">
      <c r="A19" s="72"/>
      <c r="B19" s="75"/>
      <c r="C19" s="407"/>
      <c r="D19" s="408"/>
      <c r="E19" s="484"/>
      <c r="F19" s="76"/>
      <c r="G19" s="76"/>
      <c r="H19" s="76"/>
      <c r="I19" s="77"/>
      <c r="J19" s="78"/>
      <c r="K19" s="78"/>
      <c r="L19" s="76"/>
      <c r="M19" s="76"/>
    </row>
    <row r="20" spans="1:14" s="341" customFormat="1" ht="12.75">
      <c r="A20" s="80">
        <v>3</v>
      </c>
      <c r="B20" s="81" t="s">
        <v>32</v>
      </c>
      <c r="C20" s="82"/>
      <c r="D20" s="82"/>
      <c r="E20" s="485"/>
      <c r="F20" s="57"/>
      <c r="G20" s="57"/>
      <c r="H20" s="57"/>
      <c r="I20" s="69"/>
      <c r="J20" s="57"/>
      <c r="K20" s="71"/>
      <c r="L20" s="57"/>
      <c r="M20" s="57"/>
    </row>
    <row r="21" spans="1:14" ht="12.75">
      <c r="A21" s="80"/>
      <c r="B21" s="83" t="s">
        <v>294</v>
      </c>
      <c r="C21" s="114"/>
      <c r="D21" s="114"/>
      <c r="E21" s="486"/>
      <c r="F21" s="246">
        <v>432.14814999999987</v>
      </c>
      <c r="G21" s="246">
        <v>4.1875</v>
      </c>
      <c r="H21" s="246">
        <v>0</v>
      </c>
      <c r="I21" s="245">
        <v>0</v>
      </c>
      <c r="J21" s="246">
        <v>0</v>
      </c>
      <c r="K21" s="248">
        <v>0</v>
      </c>
      <c r="L21" s="246">
        <v>0</v>
      </c>
      <c r="M21" s="246">
        <v>0</v>
      </c>
      <c r="N21" s="357"/>
    </row>
    <row r="22" spans="1:14" ht="12.75" outlineLevel="1">
      <c r="A22" s="80"/>
      <c r="B22" s="83" t="s">
        <v>295</v>
      </c>
      <c r="C22" s="114"/>
      <c r="D22" s="114"/>
      <c r="E22" s="486"/>
      <c r="F22" s="246">
        <v>0</v>
      </c>
      <c r="G22" s="246">
        <v>0</v>
      </c>
      <c r="H22" s="246">
        <v>80</v>
      </c>
      <c r="I22" s="245">
        <v>80</v>
      </c>
      <c r="J22" s="246">
        <v>0</v>
      </c>
      <c r="K22" s="248">
        <v>0</v>
      </c>
      <c r="L22" s="246">
        <v>0</v>
      </c>
      <c r="M22" s="246">
        <v>0</v>
      </c>
      <c r="N22" s="357"/>
    </row>
    <row r="23" spans="1:14" ht="12.75" outlineLevel="1">
      <c r="A23" s="80"/>
      <c r="B23" s="83" t="s">
        <v>296</v>
      </c>
      <c r="C23" s="114"/>
      <c r="D23" s="114"/>
      <c r="E23" s="486"/>
      <c r="F23" s="246">
        <v>0</v>
      </c>
      <c r="G23" s="246">
        <v>0</v>
      </c>
      <c r="H23" s="246">
        <v>0</v>
      </c>
      <c r="I23" s="245">
        <v>0</v>
      </c>
      <c r="J23" s="246">
        <v>120</v>
      </c>
      <c r="K23" s="248">
        <v>0</v>
      </c>
      <c r="L23" s="246">
        <v>0</v>
      </c>
      <c r="M23" s="246">
        <v>0</v>
      </c>
      <c r="N23" s="357"/>
    </row>
    <row r="24" spans="1:14" ht="12.75" outlineLevel="1">
      <c r="A24" s="80"/>
      <c r="B24" s="83" t="s">
        <v>297</v>
      </c>
      <c r="C24" s="114"/>
      <c r="D24" s="114"/>
      <c r="E24" s="486"/>
      <c r="F24" s="246">
        <v>0</v>
      </c>
      <c r="G24" s="246">
        <v>0</v>
      </c>
      <c r="H24" s="246">
        <v>0</v>
      </c>
      <c r="I24" s="245">
        <v>0</v>
      </c>
      <c r="J24" s="246">
        <v>150</v>
      </c>
      <c r="K24" s="248">
        <v>0</v>
      </c>
      <c r="L24" s="246">
        <v>0</v>
      </c>
      <c r="M24" s="246">
        <v>0</v>
      </c>
      <c r="N24" s="357"/>
    </row>
    <row r="25" spans="1:14" ht="12.75" outlineLevel="1">
      <c r="A25" s="80"/>
      <c r="B25" s="83" t="s">
        <v>298</v>
      </c>
      <c r="C25" s="114"/>
      <c r="D25" s="114"/>
      <c r="E25" s="486"/>
      <c r="F25" s="246">
        <v>0</v>
      </c>
      <c r="G25" s="246">
        <v>0</v>
      </c>
      <c r="H25" s="246">
        <v>0</v>
      </c>
      <c r="I25" s="245">
        <v>0</v>
      </c>
      <c r="J25" s="246">
        <v>120</v>
      </c>
      <c r="K25" s="248">
        <v>0</v>
      </c>
      <c r="L25" s="246">
        <v>0</v>
      </c>
      <c r="M25" s="246">
        <v>0</v>
      </c>
      <c r="N25" s="357"/>
    </row>
    <row r="26" spans="1:14" ht="12.75" outlineLevel="1">
      <c r="A26" s="80"/>
      <c r="B26" s="83" t="s">
        <v>299</v>
      </c>
      <c r="C26" s="114"/>
      <c r="D26" s="114"/>
      <c r="E26" s="486"/>
      <c r="F26" s="246">
        <v>0</v>
      </c>
      <c r="G26" s="246">
        <v>0</v>
      </c>
      <c r="H26" s="246">
        <v>0</v>
      </c>
      <c r="I26" s="245">
        <v>0</v>
      </c>
      <c r="J26" s="246">
        <v>120</v>
      </c>
      <c r="K26" s="248">
        <v>0</v>
      </c>
      <c r="L26" s="246">
        <v>0</v>
      </c>
      <c r="M26" s="246">
        <v>0</v>
      </c>
      <c r="N26" s="357"/>
    </row>
    <row r="27" spans="1:14" ht="12.75" outlineLevel="1">
      <c r="A27" s="80"/>
      <c r="B27" s="83" t="s">
        <v>300</v>
      </c>
      <c r="C27" s="114"/>
      <c r="D27" s="114"/>
      <c r="E27" s="486"/>
      <c r="F27" s="246">
        <v>0</v>
      </c>
      <c r="G27" s="246">
        <v>0</v>
      </c>
      <c r="H27" s="246">
        <v>0</v>
      </c>
      <c r="I27" s="245">
        <v>0</v>
      </c>
      <c r="J27" s="246">
        <v>160</v>
      </c>
      <c r="K27" s="248">
        <v>0</v>
      </c>
      <c r="L27" s="246">
        <v>0</v>
      </c>
      <c r="M27" s="246">
        <v>0</v>
      </c>
      <c r="N27" s="357"/>
    </row>
    <row r="28" spans="1:14" ht="12.75" outlineLevel="1">
      <c r="A28" s="80"/>
      <c r="B28" s="83" t="s">
        <v>301</v>
      </c>
      <c r="C28" s="114"/>
      <c r="D28" s="114"/>
      <c r="E28" s="486"/>
      <c r="F28" s="246">
        <v>0</v>
      </c>
      <c r="G28" s="246">
        <v>0</v>
      </c>
      <c r="H28" s="246">
        <v>0</v>
      </c>
      <c r="I28" s="245">
        <v>0</v>
      </c>
      <c r="J28" s="246">
        <v>0</v>
      </c>
      <c r="K28" s="248">
        <v>0</v>
      </c>
      <c r="L28" s="246">
        <v>0</v>
      </c>
      <c r="M28" s="246">
        <v>350</v>
      </c>
      <c r="N28" s="357"/>
    </row>
    <row r="29" spans="1:14" ht="12.75" outlineLevel="1">
      <c r="A29" s="80"/>
      <c r="B29" s="85" t="s">
        <v>302</v>
      </c>
      <c r="C29" s="114"/>
      <c r="D29" s="114"/>
      <c r="E29" s="486"/>
      <c r="F29" s="246">
        <v>106.63947999999993</v>
      </c>
      <c r="G29" s="246">
        <v>78.593459999999993</v>
      </c>
      <c r="H29" s="246">
        <v>210</v>
      </c>
      <c r="I29" s="245">
        <v>210</v>
      </c>
      <c r="J29" s="246">
        <v>371</v>
      </c>
      <c r="K29" s="248">
        <v>20</v>
      </c>
      <c r="L29" s="246">
        <v>307</v>
      </c>
      <c r="M29" s="246">
        <v>25</v>
      </c>
      <c r="N29" s="357"/>
    </row>
    <row r="30" spans="1:14" ht="9.75" customHeight="1" outlineLevel="1">
      <c r="A30" s="80"/>
      <c r="B30" s="83"/>
      <c r="C30" s="84"/>
      <c r="D30" s="487"/>
      <c r="E30" s="485"/>
      <c r="F30" s="57"/>
      <c r="G30" s="57"/>
      <c r="H30" s="57"/>
      <c r="I30" s="69"/>
      <c r="J30" s="57"/>
      <c r="K30" s="71"/>
      <c r="L30" s="57"/>
      <c r="M30" s="57"/>
      <c r="N30" s="357"/>
    </row>
    <row r="31" spans="1:14" ht="12.75" outlineLevel="1">
      <c r="A31" s="80"/>
      <c r="B31" s="63" t="s">
        <v>33</v>
      </c>
      <c r="C31" s="64"/>
      <c r="D31" s="356" t="s">
        <v>212</v>
      </c>
      <c r="E31" s="479">
        <v>0</v>
      </c>
      <c r="F31" s="68">
        <f>SUM(F21:F30)</f>
        <v>538.78762999999981</v>
      </c>
      <c r="G31" s="68">
        <f t="shared" ref="G31:M31" si="1">SUM(G21:G30)</f>
        <v>82.780959999999993</v>
      </c>
      <c r="H31" s="68">
        <f t="shared" si="1"/>
        <v>290</v>
      </c>
      <c r="I31" s="68">
        <f t="shared" si="1"/>
        <v>290</v>
      </c>
      <c r="J31" s="68">
        <f t="shared" si="1"/>
        <v>1041</v>
      </c>
      <c r="K31" s="68">
        <f t="shared" si="1"/>
        <v>20</v>
      </c>
      <c r="L31" s="68">
        <f t="shared" si="1"/>
        <v>307</v>
      </c>
      <c r="M31" s="68">
        <f t="shared" si="1"/>
        <v>375</v>
      </c>
      <c r="N31" s="357"/>
    </row>
    <row r="32" spans="1:14" ht="12.75" outlineLevel="1">
      <c r="A32" s="80"/>
      <c r="B32" s="83"/>
      <c r="C32" s="84"/>
      <c r="D32" s="487"/>
      <c r="E32" s="485"/>
      <c r="F32" s="57"/>
      <c r="G32" s="57"/>
      <c r="H32" s="57"/>
      <c r="I32" s="69"/>
      <c r="J32" s="57"/>
      <c r="K32" s="71"/>
      <c r="L32" s="57"/>
      <c r="M32" s="57"/>
    </row>
    <row r="33" spans="1:14" ht="12.75">
      <c r="A33" s="80"/>
      <c r="B33" s="488" t="s">
        <v>303</v>
      </c>
      <c r="C33" s="489"/>
      <c r="D33" s="489"/>
      <c r="E33" s="490"/>
      <c r="F33" s="491">
        <v>99.936450000000008</v>
      </c>
      <c r="G33" s="491">
        <v>93.605610000000013</v>
      </c>
      <c r="H33" s="491">
        <v>0</v>
      </c>
      <c r="I33" s="491">
        <v>0</v>
      </c>
      <c r="J33" s="491">
        <v>123</v>
      </c>
      <c r="K33" s="491">
        <v>0</v>
      </c>
      <c r="L33" s="491">
        <v>0</v>
      </c>
      <c r="M33" s="491">
        <v>30</v>
      </c>
      <c r="N33" s="357"/>
    </row>
    <row r="34" spans="1:14" ht="9.75" customHeight="1">
      <c r="A34" s="80"/>
      <c r="B34" s="85"/>
      <c r="C34" s="82"/>
      <c r="D34" s="82"/>
      <c r="E34" s="485"/>
      <c r="F34" s="57"/>
      <c r="G34" s="57"/>
      <c r="H34" s="57"/>
      <c r="I34" s="69"/>
      <c r="J34" s="57"/>
      <c r="K34" s="71"/>
      <c r="L34" s="57"/>
      <c r="M34" s="57"/>
      <c r="N34" s="357"/>
    </row>
    <row r="35" spans="1:14" ht="12.75" outlineLevel="1">
      <c r="A35" s="86">
        <v>4</v>
      </c>
      <c r="B35" s="87" t="s">
        <v>34</v>
      </c>
      <c r="C35" s="82"/>
      <c r="D35" s="82"/>
      <c r="E35" s="485"/>
      <c r="F35" s="57"/>
      <c r="G35" s="57"/>
      <c r="H35" s="57"/>
      <c r="I35" s="69"/>
      <c r="J35" s="57"/>
      <c r="K35" s="71"/>
      <c r="L35" s="57"/>
      <c r="M35" s="57"/>
      <c r="N35" s="357"/>
    </row>
    <row r="36" spans="1:14" ht="12.75" outlineLevel="1">
      <c r="A36" s="54"/>
      <c r="B36" s="85" t="s">
        <v>304</v>
      </c>
      <c r="C36" s="98"/>
      <c r="D36" s="98"/>
      <c r="E36" s="486"/>
      <c r="F36" s="246">
        <v>278.54619000000002</v>
      </c>
      <c r="G36" s="246">
        <v>11.276999999999999</v>
      </c>
      <c r="H36" s="246">
        <v>0</v>
      </c>
      <c r="I36" s="247">
        <v>0</v>
      </c>
      <c r="J36" s="244">
        <v>0</v>
      </c>
      <c r="K36" s="389">
        <v>0</v>
      </c>
      <c r="L36" s="246">
        <v>0</v>
      </c>
      <c r="M36" s="244">
        <v>0</v>
      </c>
      <c r="N36" s="357"/>
    </row>
    <row r="37" spans="1:14" ht="12.75" outlineLevel="1">
      <c r="A37" s="54"/>
      <c r="B37" s="85" t="s">
        <v>305</v>
      </c>
      <c r="C37" s="98"/>
      <c r="D37" s="492"/>
      <c r="E37" s="486"/>
      <c r="F37" s="246">
        <v>0</v>
      </c>
      <c r="G37" s="246">
        <v>0</v>
      </c>
      <c r="H37" s="246">
        <v>0</v>
      </c>
      <c r="I37" s="247">
        <v>0</v>
      </c>
      <c r="J37" s="244">
        <v>980</v>
      </c>
      <c r="K37" s="389">
        <v>0</v>
      </c>
      <c r="L37" s="246">
        <v>0</v>
      </c>
      <c r="M37" s="244">
        <v>0</v>
      </c>
      <c r="N37" s="357"/>
    </row>
    <row r="38" spans="1:14" ht="12.75" outlineLevel="1">
      <c r="A38" s="54"/>
      <c r="B38" s="85" t="s">
        <v>306</v>
      </c>
      <c r="C38" s="98"/>
      <c r="D38" s="492"/>
      <c r="E38" s="486"/>
      <c r="F38" s="246">
        <v>4.5</v>
      </c>
      <c r="G38" s="246">
        <v>0</v>
      </c>
      <c r="H38" s="246">
        <v>0</v>
      </c>
      <c r="I38" s="247">
        <v>0</v>
      </c>
      <c r="J38" s="244">
        <v>705</v>
      </c>
      <c r="K38" s="389">
        <v>0</v>
      </c>
      <c r="L38" s="246">
        <v>0</v>
      </c>
      <c r="M38" s="244">
        <v>0</v>
      </c>
      <c r="N38" s="357"/>
    </row>
    <row r="39" spans="1:14" ht="12.75" outlineLevel="1">
      <c r="A39" s="54"/>
      <c r="B39" s="85" t="s">
        <v>307</v>
      </c>
      <c r="C39" s="98"/>
      <c r="D39" s="98"/>
      <c r="E39" s="486"/>
      <c r="F39" s="246">
        <v>0</v>
      </c>
      <c r="G39" s="246">
        <v>0</v>
      </c>
      <c r="H39" s="246">
        <v>0</v>
      </c>
      <c r="I39" s="247">
        <v>0</v>
      </c>
      <c r="J39" s="244">
        <v>350</v>
      </c>
      <c r="K39" s="389">
        <v>0</v>
      </c>
      <c r="L39" s="246">
        <v>150</v>
      </c>
      <c r="M39" s="244">
        <v>0</v>
      </c>
      <c r="N39" s="357"/>
    </row>
    <row r="40" spans="1:14" ht="12.75" outlineLevel="1">
      <c r="A40" s="54"/>
      <c r="B40" s="85" t="s">
        <v>308</v>
      </c>
      <c r="C40" s="98"/>
      <c r="D40" s="98"/>
      <c r="E40" s="486"/>
      <c r="F40" s="246">
        <v>0</v>
      </c>
      <c r="G40" s="246">
        <v>0</v>
      </c>
      <c r="H40" s="246">
        <v>0</v>
      </c>
      <c r="I40" s="247">
        <v>0</v>
      </c>
      <c r="J40" s="244">
        <v>220</v>
      </c>
      <c r="K40" s="389">
        <v>0</v>
      </c>
      <c r="L40" s="246">
        <v>0</v>
      </c>
      <c r="M40" s="244">
        <v>0</v>
      </c>
      <c r="N40" s="357"/>
    </row>
    <row r="41" spans="1:14" ht="12.75" outlineLevel="1">
      <c r="A41" s="54"/>
      <c r="B41" s="85" t="s">
        <v>309</v>
      </c>
      <c r="C41" s="98"/>
      <c r="D41" s="98"/>
      <c r="E41" s="486"/>
      <c r="F41" s="246">
        <v>70.03088000000001</v>
      </c>
      <c r="G41" s="246">
        <v>0</v>
      </c>
      <c r="H41" s="246">
        <v>0</v>
      </c>
      <c r="I41" s="247">
        <v>0</v>
      </c>
      <c r="J41" s="244">
        <v>160</v>
      </c>
      <c r="K41" s="389">
        <v>0</v>
      </c>
      <c r="L41" s="246">
        <v>0</v>
      </c>
      <c r="M41" s="244">
        <v>0</v>
      </c>
      <c r="N41" s="357"/>
    </row>
    <row r="42" spans="1:14" ht="12.75" outlineLevel="1">
      <c r="A42" s="54"/>
      <c r="B42" s="85" t="s">
        <v>310</v>
      </c>
      <c r="C42" s="98"/>
      <c r="D42" s="98"/>
      <c r="E42" s="486"/>
      <c r="F42" s="246">
        <v>0</v>
      </c>
      <c r="G42" s="246">
        <v>0</v>
      </c>
      <c r="H42" s="246">
        <v>0</v>
      </c>
      <c r="I42" s="247">
        <v>0</v>
      </c>
      <c r="J42" s="244">
        <v>110</v>
      </c>
      <c r="K42" s="389">
        <v>0</v>
      </c>
      <c r="L42" s="246">
        <v>0</v>
      </c>
      <c r="M42" s="244">
        <v>0</v>
      </c>
      <c r="N42" s="357"/>
    </row>
    <row r="43" spans="1:14" ht="12.75" outlineLevel="1">
      <c r="A43" s="54"/>
      <c r="B43" s="85" t="s">
        <v>311</v>
      </c>
      <c r="C43" s="98"/>
      <c r="D43" s="98"/>
      <c r="E43" s="486"/>
      <c r="F43" s="246">
        <v>75.577479999999994</v>
      </c>
      <c r="G43" s="246">
        <v>14.569360000000001</v>
      </c>
      <c r="H43" s="246">
        <v>0</v>
      </c>
      <c r="I43" s="247">
        <v>0</v>
      </c>
      <c r="J43" s="244">
        <v>90</v>
      </c>
      <c r="K43" s="389">
        <v>0</v>
      </c>
      <c r="L43" s="246">
        <v>0</v>
      </c>
      <c r="M43" s="244">
        <v>0</v>
      </c>
      <c r="N43" s="357"/>
    </row>
    <row r="44" spans="1:14" ht="12.75" outlineLevel="1">
      <c r="A44" s="54"/>
      <c r="B44" s="85" t="s">
        <v>312</v>
      </c>
      <c r="C44" s="98"/>
      <c r="D44" s="98"/>
      <c r="E44" s="486"/>
      <c r="F44" s="246">
        <v>0</v>
      </c>
      <c r="G44" s="246">
        <v>0</v>
      </c>
      <c r="H44" s="246">
        <v>0</v>
      </c>
      <c r="I44" s="247">
        <v>0</v>
      </c>
      <c r="J44" s="244">
        <v>75</v>
      </c>
      <c r="K44" s="389">
        <v>0</v>
      </c>
      <c r="L44" s="246">
        <v>0</v>
      </c>
      <c r="M44" s="244">
        <v>0</v>
      </c>
      <c r="N44" s="357"/>
    </row>
    <row r="45" spans="1:14" ht="12.75" outlineLevel="1">
      <c r="A45" s="54"/>
      <c r="B45" s="85" t="s">
        <v>313</v>
      </c>
      <c r="C45" s="98"/>
      <c r="D45" s="98"/>
      <c r="E45" s="486"/>
      <c r="F45" s="246">
        <v>3.9106799999999997</v>
      </c>
      <c r="G45" s="246">
        <v>0.54803999999999997</v>
      </c>
      <c r="H45" s="246">
        <v>30</v>
      </c>
      <c r="I45" s="247">
        <v>30</v>
      </c>
      <c r="J45" s="244">
        <v>51</v>
      </c>
      <c r="K45" s="389">
        <v>25</v>
      </c>
      <c r="L45" s="246">
        <v>40</v>
      </c>
      <c r="M45" s="244">
        <v>320</v>
      </c>
      <c r="N45" s="357"/>
    </row>
    <row r="46" spans="1:14" ht="12.75" outlineLevel="1">
      <c r="A46" s="54"/>
      <c r="B46" s="85" t="s">
        <v>314</v>
      </c>
      <c r="C46" s="98"/>
      <c r="D46" s="98"/>
      <c r="E46" s="486"/>
      <c r="F46" s="246">
        <v>241.02339000000006</v>
      </c>
      <c r="G46" s="246">
        <v>181.0059</v>
      </c>
      <c r="H46" s="246">
        <v>140</v>
      </c>
      <c r="I46" s="247">
        <v>140</v>
      </c>
      <c r="J46" s="244">
        <v>304</v>
      </c>
      <c r="K46" s="389">
        <v>140</v>
      </c>
      <c r="L46" s="246">
        <v>393</v>
      </c>
      <c r="M46" s="244">
        <v>560</v>
      </c>
      <c r="N46" s="357"/>
    </row>
    <row r="47" spans="1:14" ht="9.75" customHeight="1" outlineLevel="1">
      <c r="A47" s="54"/>
      <c r="B47" s="399"/>
      <c r="C47" s="56"/>
      <c r="D47" s="56"/>
      <c r="E47" s="485"/>
      <c r="F47" s="57"/>
      <c r="G47" s="57"/>
      <c r="H47" s="57"/>
      <c r="I47" s="62"/>
      <c r="J47" s="58"/>
      <c r="K47" s="59"/>
      <c r="L47" s="57"/>
      <c r="M47" s="58"/>
      <c r="N47" s="357"/>
    </row>
    <row r="48" spans="1:14" ht="12.75" outlineLevel="1">
      <c r="A48" s="99"/>
      <c r="B48" s="100" t="s">
        <v>35</v>
      </c>
      <c r="C48" s="64"/>
      <c r="D48" s="356" t="s">
        <v>212</v>
      </c>
      <c r="E48" s="493">
        <v>0</v>
      </c>
      <c r="F48" s="74">
        <f>SUM(F36:F47)</f>
        <v>673.58862000000011</v>
      </c>
      <c r="G48" s="74">
        <f t="shared" ref="G48:M48" si="2">SUM(G36:G47)</f>
        <v>207.40029999999999</v>
      </c>
      <c r="H48" s="74">
        <f t="shared" si="2"/>
        <v>170</v>
      </c>
      <c r="I48" s="74">
        <f t="shared" si="2"/>
        <v>170</v>
      </c>
      <c r="J48" s="74">
        <f t="shared" si="2"/>
        <v>3045</v>
      </c>
      <c r="K48" s="74">
        <f t="shared" si="2"/>
        <v>165</v>
      </c>
      <c r="L48" s="74">
        <f t="shared" si="2"/>
        <v>583</v>
      </c>
      <c r="M48" s="68">
        <f t="shared" si="2"/>
        <v>880</v>
      </c>
      <c r="N48" s="357"/>
    </row>
    <row r="49" spans="1:15" ht="12.75" outlineLevel="1">
      <c r="A49" s="80"/>
      <c r="B49" s="83"/>
      <c r="C49" s="84"/>
      <c r="D49" s="487"/>
      <c r="E49" s="485"/>
      <c r="F49" s="57"/>
      <c r="G49" s="57"/>
      <c r="H49" s="57"/>
      <c r="I49" s="69"/>
      <c r="J49" s="57"/>
      <c r="K49" s="71"/>
      <c r="L49" s="57"/>
      <c r="M49" s="57"/>
      <c r="N49" s="357"/>
    </row>
    <row r="50" spans="1:15" ht="12.75" outlineLevel="1">
      <c r="A50" s="80"/>
      <c r="B50" s="488" t="s">
        <v>315</v>
      </c>
      <c r="C50" s="489"/>
      <c r="D50" s="489"/>
      <c r="E50" s="490"/>
      <c r="F50" s="491">
        <v>82.741539999999972</v>
      </c>
      <c r="G50" s="491">
        <v>107.36295</v>
      </c>
      <c r="H50" s="491">
        <v>40</v>
      </c>
      <c r="I50" s="491">
        <v>150</v>
      </c>
      <c r="J50" s="491">
        <v>149</v>
      </c>
      <c r="K50" s="491">
        <v>54</v>
      </c>
      <c r="L50" s="491">
        <v>155</v>
      </c>
      <c r="M50" s="491">
        <v>155</v>
      </c>
      <c r="N50" s="357"/>
    </row>
    <row r="51" spans="1:15" ht="9.75" customHeight="1" outlineLevel="1">
      <c r="A51" s="80"/>
      <c r="B51" s="85"/>
      <c r="C51" s="82"/>
      <c r="D51" s="82"/>
      <c r="E51" s="485"/>
      <c r="F51" s="57"/>
      <c r="G51" s="57"/>
      <c r="H51" s="57"/>
      <c r="I51" s="69"/>
      <c r="J51" s="57"/>
      <c r="K51" s="71"/>
      <c r="L51" s="57"/>
      <c r="M51" s="57"/>
    </row>
    <row r="52" spans="1:15" ht="12.75">
      <c r="A52" s="54">
        <v>5</v>
      </c>
      <c r="B52" s="55" t="s">
        <v>36</v>
      </c>
      <c r="C52" s="56"/>
      <c r="D52" s="56"/>
      <c r="E52" s="485"/>
      <c r="F52" s="57"/>
      <c r="G52" s="57"/>
      <c r="H52" s="57"/>
      <c r="I52" s="62"/>
      <c r="J52" s="58"/>
      <c r="K52" s="59"/>
      <c r="L52" s="57"/>
      <c r="M52" s="58"/>
      <c r="N52" s="357"/>
    </row>
    <row r="53" spans="1:15" ht="12.75">
      <c r="A53" s="54"/>
      <c r="B53" s="63" t="s">
        <v>37</v>
      </c>
      <c r="C53" s="88"/>
      <c r="D53" s="356" t="s">
        <v>212</v>
      </c>
      <c r="E53" s="479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74">
        <v>0</v>
      </c>
      <c r="L53" s="68">
        <v>0</v>
      </c>
      <c r="M53" s="68">
        <v>0</v>
      </c>
      <c r="N53" s="357"/>
    </row>
    <row r="54" spans="1:15" ht="9.75" customHeight="1">
      <c r="A54" s="54"/>
      <c r="B54" s="55"/>
      <c r="C54" s="56"/>
      <c r="D54" s="56"/>
      <c r="E54" s="485"/>
      <c r="F54" s="57"/>
      <c r="G54" s="57"/>
      <c r="H54" s="57"/>
      <c r="I54" s="58"/>
      <c r="J54" s="57"/>
      <c r="K54" s="71"/>
      <c r="L54" s="71"/>
      <c r="M54" s="57"/>
      <c r="N54" s="358"/>
      <c r="O54" s="358"/>
    </row>
    <row r="55" spans="1:15" ht="12.75">
      <c r="A55" s="122">
        <v>6</v>
      </c>
      <c r="B55" s="89" t="s">
        <v>68</v>
      </c>
      <c r="C55" s="56"/>
      <c r="D55" s="56"/>
      <c r="E55" s="485"/>
      <c r="F55" s="494">
        <v>0</v>
      </c>
      <c r="G55" s="402">
        <v>0</v>
      </c>
      <c r="H55" s="402">
        <v>0</v>
      </c>
      <c r="I55" s="495">
        <v>0</v>
      </c>
      <c r="J55" s="495">
        <v>0</v>
      </c>
      <c r="K55" s="495">
        <v>0</v>
      </c>
      <c r="L55" s="495">
        <v>0</v>
      </c>
      <c r="M55" s="495">
        <v>0</v>
      </c>
      <c r="N55" s="357"/>
    </row>
    <row r="56" spans="1:15" ht="12.75">
      <c r="A56" s="122"/>
      <c r="B56" s="89"/>
      <c r="C56" s="56"/>
      <c r="D56" s="56"/>
      <c r="E56" s="485"/>
      <c r="F56" s="494"/>
      <c r="G56" s="402"/>
      <c r="H56" s="402"/>
      <c r="I56" s="495"/>
      <c r="J56" s="495"/>
      <c r="K56" s="495"/>
      <c r="L56" s="495"/>
      <c r="M56" s="495"/>
      <c r="N56" s="357"/>
    </row>
    <row r="57" spans="1:15" ht="12.75">
      <c r="A57" s="91"/>
      <c r="B57" s="441" t="s">
        <v>38</v>
      </c>
      <c r="C57" s="442"/>
      <c r="D57" s="442"/>
      <c r="E57" s="496">
        <v>0</v>
      </c>
      <c r="F57" s="444">
        <f t="shared" ref="F57:M57" si="3">SUM(F13,F18,F31,F48,F53,F55)</f>
        <v>1253.1579899999999</v>
      </c>
      <c r="G57" s="444">
        <f t="shared" si="3"/>
        <v>304.16950999999995</v>
      </c>
      <c r="H57" s="444">
        <f t="shared" si="3"/>
        <v>460</v>
      </c>
      <c r="I57" s="444">
        <f t="shared" si="3"/>
        <v>460</v>
      </c>
      <c r="J57" s="444">
        <f t="shared" si="3"/>
        <v>4273</v>
      </c>
      <c r="K57" s="444">
        <f t="shared" si="3"/>
        <v>185</v>
      </c>
      <c r="L57" s="444">
        <f t="shared" si="3"/>
        <v>995</v>
      </c>
      <c r="M57" s="444">
        <f t="shared" si="3"/>
        <v>1315</v>
      </c>
      <c r="N57" s="357"/>
    </row>
    <row r="58" spans="1:15" s="359" customFormat="1" ht="9.75" customHeight="1">
      <c r="A58" s="497"/>
      <c r="B58" s="83"/>
      <c r="C58" s="84" t="s">
        <v>28</v>
      </c>
      <c r="D58" s="487"/>
      <c r="E58" s="498"/>
      <c r="F58" s="57"/>
      <c r="G58" s="57"/>
      <c r="H58" s="57"/>
      <c r="I58" s="69"/>
      <c r="J58" s="57"/>
      <c r="K58" s="71"/>
      <c r="L58" s="57"/>
      <c r="M58" s="57"/>
      <c r="N58" s="360"/>
    </row>
    <row r="59" spans="1:15" s="359" customFormat="1" ht="12.75">
      <c r="A59" s="497"/>
      <c r="B59" s="503" t="s">
        <v>316</v>
      </c>
      <c r="C59" s="504"/>
      <c r="D59" s="504"/>
      <c r="E59" s="505"/>
      <c r="F59" s="506">
        <v>182.67798999999997</v>
      </c>
      <c r="G59" s="506">
        <v>200.96856000000002</v>
      </c>
      <c r="H59" s="506">
        <v>40</v>
      </c>
      <c r="I59" s="506">
        <v>150</v>
      </c>
      <c r="J59" s="506">
        <v>272</v>
      </c>
      <c r="K59" s="506">
        <v>54</v>
      </c>
      <c r="L59" s="506">
        <v>155</v>
      </c>
      <c r="M59" s="506">
        <v>185</v>
      </c>
      <c r="N59" s="360"/>
    </row>
    <row r="60" spans="1:15" s="359" customFormat="1" ht="6" customHeight="1">
      <c r="A60" s="497"/>
      <c r="B60" s="499"/>
      <c r="C60" s="500"/>
      <c r="D60" s="500"/>
      <c r="E60" s="501"/>
      <c r="F60" s="502"/>
      <c r="G60" s="502"/>
      <c r="H60" s="502"/>
      <c r="I60" s="502"/>
      <c r="J60" s="502"/>
      <c r="K60" s="502"/>
      <c r="L60" s="502"/>
      <c r="M60" s="502"/>
      <c r="N60" s="360"/>
    </row>
    <row r="61" spans="1:15" ht="12.75">
      <c r="A61" s="271">
        <v>1</v>
      </c>
      <c r="B61" s="339" t="s">
        <v>48</v>
      </c>
      <c r="N61" s="357"/>
    </row>
    <row r="62" spans="1:15" ht="12.75">
      <c r="A62" s="271">
        <v>2</v>
      </c>
      <c r="B62" s="339" t="s">
        <v>317</v>
      </c>
      <c r="N62" s="357"/>
    </row>
    <row r="63" spans="1:15" ht="9.75" customHeight="1">
      <c r="A63" s="271"/>
      <c r="N63" s="357"/>
    </row>
    <row r="64" spans="1:15" ht="12.75">
      <c r="B64" s="723" t="s">
        <v>336</v>
      </c>
      <c r="C64" s="723"/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357"/>
    </row>
    <row r="65" spans="2:16" ht="14.25">
      <c r="B65" s="14"/>
      <c r="N65" s="357"/>
    </row>
    <row r="66" spans="2:16" ht="12.75">
      <c r="N66" s="357"/>
    </row>
    <row r="67" spans="2:16" s="359" customFormat="1" ht="22.5" customHeight="1">
      <c r="N67" s="360"/>
    </row>
    <row r="69" spans="2:16" ht="22.5" customHeight="1">
      <c r="I69" s="357"/>
      <c r="J69" s="357"/>
      <c r="K69" s="357"/>
      <c r="L69" s="357"/>
      <c r="M69" s="357"/>
      <c r="N69" s="357"/>
      <c r="O69" s="357"/>
      <c r="P69" s="357"/>
    </row>
    <row r="70" spans="2:16" ht="22.5" customHeight="1">
      <c r="I70" s="357"/>
      <c r="J70" s="357"/>
      <c r="K70" s="357"/>
      <c r="L70" s="357"/>
      <c r="M70" s="357"/>
      <c r="N70" s="357"/>
      <c r="O70" s="357"/>
      <c r="P70" s="357"/>
    </row>
    <row r="71" spans="2:16" ht="22.5" customHeight="1">
      <c r="I71" s="297"/>
      <c r="J71" s="297"/>
      <c r="K71" s="297"/>
      <c r="L71" s="297"/>
      <c r="M71" s="297"/>
      <c r="N71" s="357"/>
      <c r="O71" s="357"/>
      <c r="P71" s="357"/>
    </row>
    <row r="72" spans="2:16" ht="22.5" customHeight="1">
      <c r="I72" s="357"/>
      <c r="J72" s="361"/>
      <c r="K72" s="361"/>
      <c r="L72" s="361"/>
      <c r="M72" s="361"/>
      <c r="N72" s="357"/>
      <c r="O72" s="357"/>
      <c r="P72" s="357"/>
    </row>
    <row r="73" spans="2:16" ht="22.5" customHeight="1">
      <c r="I73" s="357"/>
      <c r="J73" s="357"/>
      <c r="K73" s="357"/>
      <c r="L73" s="357"/>
      <c r="M73" s="357"/>
      <c r="N73" s="357"/>
      <c r="O73" s="357"/>
      <c r="P73" s="357"/>
    </row>
    <row r="74" spans="2:16" ht="22.5" customHeight="1">
      <c r="I74" s="357"/>
      <c r="J74" s="357"/>
      <c r="K74" s="357"/>
      <c r="L74" s="357"/>
      <c r="M74" s="357"/>
      <c r="N74" s="357"/>
      <c r="O74" s="357"/>
      <c r="P74" s="357"/>
    </row>
    <row r="75" spans="2:16" ht="22.5" customHeight="1">
      <c r="I75" s="357"/>
      <c r="J75" s="357"/>
      <c r="K75" s="357"/>
      <c r="L75" s="357"/>
      <c r="M75" s="357"/>
      <c r="N75" s="357"/>
      <c r="O75" s="357"/>
      <c r="P75" s="357"/>
    </row>
  </sheetData>
  <mergeCells count="8">
    <mergeCell ref="B64:M64"/>
    <mergeCell ref="D7:D9"/>
    <mergeCell ref="E7:E8"/>
    <mergeCell ref="A5:B6"/>
    <mergeCell ref="A4:M4"/>
    <mergeCell ref="C5:I6"/>
    <mergeCell ref="J6:K6"/>
    <mergeCell ref="L6:M6"/>
  </mergeCells>
  <phoneticPr fontId="0" type="noConversion"/>
  <conditionalFormatting sqref="F32:K32 G12">
    <cfRule type="cellIs" dxfId="1" priority="2" operator="equal">
      <formula>0</formula>
    </cfRule>
  </conditionalFormatting>
  <conditionalFormatting sqref="L32:M32">
    <cfRule type="cellIs" dxfId="0" priority="1" operator="equal">
      <formula>0</formula>
    </cfRule>
  </conditionalFormatting>
  <pageMargins left="0.39370078740157483" right="0.19685039370078741" top="0.82677165354330717" bottom="0.19685039370078741" header="0.62992125984251968" footer="0.15748031496062992"/>
  <pageSetup paperSize="9" scale="68" fitToWidth="0" fitToHeight="0" orientation="landscape" horizontalDpi="4294967295" verticalDpi="4294967295" r:id="rId1"/>
  <headerFooter alignWithMargins="0">
    <oddHeader>&amp;LWirtschaftsplan für Sonstige Sondervermögen
3. Investitionsplan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3"/>
  <sheetViews>
    <sheetView zoomScaleNormal="100" zoomScaleSheetLayoutView="90" workbookViewId="0">
      <selection activeCell="D9" sqref="D9"/>
    </sheetView>
  </sheetViews>
  <sheetFormatPr baseColWidth="10" defaultColWidth="5" defaultRowHeight="12.75"/>
  <cols>
    <col min="1" max="2" width="24.85546875" customWidth="1"/>
    <col min="3" max="3" width="10.7109375" customWidth="1"/>
    <col min="4" max="4" width="25.7109375" customWidth="1"/>
    <col min="5" max="5" width="20.7109375" customWidth="1"/>
    <col min="6" max="13" width="10.7109375" customWidth="1"/>
  </cols>
  <sheetData>
    <row r="1" spans="1:13">
      <c r="A1" s="46"/>
      <c r="B1" s="47"/>
      <c r="C1" s="48"/>
      <c r="D1" s="48"/>
      <c r="E1" s="48"/>
      <c r="F1" s="49"/>
      <c r="G1" s="49"/>
      <c r="H1" s="49"/>
      <c r="I1" s="47"/>
      <c r="J1" s="47"/>
      <c r="K1" s="47"/>
    </row>
    <row r="2" spans="1:13" ht="18.75" customHeight="1">
      <c r="A2" s="124"/>
    </row>
    <row r="3" spans="1:13" ht="9" customHeight="1">
      <c r="A3" s="669" t="s">
        <v>75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516"/>
      <c r="M3" s="518"/>
    </row>
    <row r="4" spans="1:13" ht="14.25" customHeight="1">
      <c r="A4" s="671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126"/>
      <c r="M4" s="519"/>
    </row>
    <row r="5" spans="1:13" ht="12" customHeight="1">
      <c r="A5" s="673" t="s">
        <v>81</v>
      </c>
      <c r="B5" s="740" t="s">
        <v>370</v>
      </c>
      <c r="C5" s="676"/>
      <c r="D5" s="676"/>
      <c r="E5" s="676"/>
      <c r="F5" s="127"/>
      <c r="G5" s="127"/>
      <c r="H5" s="127"/>
      <c r="I5" s="127"/>
      <c r="J5" s="127"/>
      <c r="K5" s="127"/>
      <c r="L5" s="516"/>
      <c r="M5" s="518"/>
    </row>
    <row r="6" spans="1:13" ht="15.75" customHeight="1">
      <c r="A6" s="674"/>
      <c r="B6" s="677"/>
      <c r="C6" s="677"/>
      <c r="D6" s="677"/>
      <c r="E6" s="677"/>
      <c r="F6" s="678" t="s">
        <v>76</v>
      </c>
      <c r="G6" s="679"/>
      <c r="H6" s="679"/>
      <c r="I6" s="679"/>
      <c r="J6" s="679"/>
      <c r="K6" s="679"/>
      <c r="L6" s="517"/>
      <c r="M6" s="185"/>
    </row>
    <row r="7" spans="1:13" ht="38.25">
      <c r="A7" s="302" t="s">
        <v>84</v>
      </c>
      <c r="B7" s="302" t="s">
        <v>77</v>
      </c>
      <c r="C7" s="302" t="s">
        <v>78</v>
      </c>
      <c r="D7" s="302" t="s">
        <v>79</v>
      </c>
      <c r="E7" s="302" t="s">
        <v>80</v>
      </c>
      <c r="F7" s="134" t="s">
        <v>219</v>
      </c>
      <c r="G7" s="134" t="s">
        <v>220</v>
      </c>
      <c r="H7" s="134" t="s">
        <v>221</v>
      </c>
      <c r="I7" s="134" t="s">
        <v>222</v>
      </c>
      <c r="J7" s="134" t="s">
        <v>223</v>
      </c>
      <c r="K7" s="160" t="s">
        <v>224</v>
      </c>
      <c r="L7" s="160" t="s">
        <v>320</v>
      </c>
      <c r="M7" s="160" t="s">
        <v>321</v>
      </c>
    </row>
    <row r="8" spans="1:13">
      <c r="A8" s="280"/>
      <c r="B8" s="280"/>
      <c r="C8" s="281"/>
      <c r="D8" s="280"/>
      <c r="E8" s="280"/>
      <c r="F8" s="282"/>
      <c r="G8" s="283"/>
      <c r="H8" s="284"/>
      <c r="I8" s="284"/>
      <c r="J8" s="284"/>
      <c r="K8" s="284"/>
      <c r="L8" s="284"/>
      <c r="M8" s="284"/>
    </row>
    <row r="9" spans="1:13" ht="63.75">
      <c r="A9" s="575" t="s">
        <v>183</v>
      </c>
      <c r="B9" s="575" t="s">
        <v>184</v>
      </c>
      <c r="C9" s="576" t="s">
        <v>185</v>
      </c>
      <c r="D9" s="525" t="s">
        <v>326</v>
      </c>
      <c r="E9" s="575" t="s">
        <v>185</v>
      </c>
      <c r="F9" s="577">
        <v>529.0000799999998</v>
      </c>
      <c r="G9" s="578">
        <v>588</v>
      </c>
      <c r="H9" s="579">
        <v>588</v>
      </c>
      <c r="I9" s="579">
        <v>588</v>
      </c>
      <c r="J9" s="579">
        <v>588</v>
      </c>
      <c r="K9" s="579">
        <v>588</v>
      </c>
      <c r="L9" s="579">
        <v>588</v>
      </c>
      <c r="M9" s="579">
        <v>588</v>
      </c>
    </row>
    <row r="10" spans="1:13">
      <c r="A10" s="101"/>
      <c r="B10" s="101"/>
      <c r="C10" s="137"/>
      <c r="D10" s="101"/>
      <c r="E10" s="101"/>
      <c r="F10" s="141"/>
      <c r="G10" s="144"/>
      <c r="H10" s="138"/>
      <c r="I10" s="138"/>
      <c r="J10" s="138"/>
      <c r="K10" s="138"/>
      <c r="L10" s="138"/>
      <c r="M10" s="138"/>
    </row>
    <row r="11" spans="1:13">
      <c r="A11" s="101"/>
      <c r="B11" s="101"/>
      <c r="C11" s="137"/>
      <c r="D11" s="101"/>
      <c r="E11" s="101"/>
      <c r="F11" s="141"/>
      <c r="G11" s="144"/>
      <c r="H11" s="138"/>
      <c r="I11" s="138"/>
      <c r="J11" s="138"/>
      <c r="K11" s="138"/>
      <c r="L11" s="138"/>
      <c r="M11" s="138"/>
    </row>
    <row r="12" spans="1:13">
      <c r="A12" s="102"/>
      <c r="B12" s="102"/>
      <c r="C12" s="137"/>
      <c r="D12" s="101"/>
      <c r="E12" s="101"/>
      <c r="F12" s="141"/>
      <c r="G12" s="144"/>
      <c r="H12" s="138"/>
      <c r="I12" s="138"/>
      <c r="J12" s="138"/>
      <c r="K12" s="138"/>
      <c r="L12" s="138"/>
      <c r="M12" s="138"/>
    </row>
    <row r="13" spans="1:13">
      <c r="A13" s="101"/>
      <c r="B13" s="101"/>
      <c r="C13" s="137"/>
      <c r="D13" s="101"/>
      <c r="E13" s="101"/>
      <c r="F13" s="141"/>
      <c r="G13" s="144"/>
      <c r="H13" s="138"/>
      <c r="I13" s="138"/>
      <c r="J13" s="138"/>
      <c r="K13" s="138"/>
      <c r="L13" s="138"/>
      <c r="M13" s="138"/>
    </row>
    <row r="14" spans="1:13">
      <c r="A14" s="101"/>
      <c r="B14" s="101"/>
      <c r="C14" s="137"/>
      <c r="D14" s="101"/>
      <c r="E14" s="101"/>
      <c r="F14" s="141"/>
      <c r="G14" s="144"/>
      <c r="H14" s="138"/>
      <c r="I14" s="138"/>
      <c r="J14" s="138"/>
      <c r="K14" s="138"/>
      <c r="L14" s="138"/>
      <c r="M14" s="138"/>
    </row>
    <row r="15" spans="1:13">
      <c r="A15" s="101"/>
      <c r="B15" s="101"/>
      <c r="C15" s="137"/>
      <c r="D15" s="101"/>
      <c r="E15" s="101"/>
      <c r="F15" s="141"/>
      <c r="G15" s="144"/>
      <c r="H15" s="138"/>
      <c r="I15" s="138"/>
      <c r="J15" s="138"/>
      <c r="K15" s="138"/>
      <c r="L15" s="138"/>
      <c r="M15" s="138"/>
    </row>
    <row r="16" spans="1:13" s="79" customFormat="1">
      <c r="A16" s="101"/>
      <c r="B16" s="101"/>
      <c r="C16" s="101"/>
      <c r="D16" s="101"/>
      <c r="E16" s="101"/>
      <c r="F16" s="141"/>
      <c r="G16" s="144"/>
      <c r="H16" s="138"/>
      <c r="I16" s="138"/>
      <c r="J16" s="138"/>
      <c r="K16" s="138"/>
      <c r="L16" s="138"/>
      <c r="M16" s="138"/>
    </row>
    <row r="17" spans="1:13" s="79" customFormat="1">
      <c r="A17" s="101"/>
      <c r="B17" s="101"/>
      <c r="C17" s="101"/>
      <c r="D17" s="101"/>
      <c r="E17" s="101"/>
      <c r="F17" s="141"/>
      <c r="G17" s="144"/>
      <c r="H17" s="138"/>
      <c r="I17" s="138"/>
      <c r="J17" s="138"/>
      <c r="K17" s="138"/>
      <c r="L17" s="138"/>
      <c r="M17" s="138"/>
    </row>
    <row r="18" spans="1:13" s="79" customFormat="1">
      <c r="A18" s="101"/>
      <c r="B18" s="101"/>
      <c r="C18" s="101"/>
      <c r="D18" s="101"/>
      <c r="E18" s="101"/>
      <c r="F18" s="141"/>
      <c r="G18" s="144"/>
      <c r="H18" s="138"/>
      <c r="I18" s="138"/>
      <c r="J18" s="138"/>
      <c r="K18" s="138"/>
      <c r="L18" s="138"/>
      <c r="M18" s="138"/>
    </row>
    <row r="19" spans="1:13">
      <c r="A19" s="101"/>
      <c r="B19" s="101"/>
      <c r="C19" s="101"/>
      <c r="D19" s="101"/>
      <c r="E19" s="101"/>
      <c r="F19" s="141"/>
      <c r="G19" s="144"/>
      <c r="H19" s="138"/>
      <c r="I19" s="138"/>
      <c r="J19" s="138"/>
      <c r="K19" s="138"/>
      <c r="L19" s="138"/>
      <c r="M19" s="138"/>
    </row>
    <row r="20" spans="1:13">
      <c r="A20" s="101"/>
      <c r="B20" s="101"/>
      <c r="C20" s="101"/>
      <c r="D20" s="101"/>
      <c r="E20" s="101"/>
      <c r="F20" s="141"/>
      <c r="G20" s="144"/>
      <c r="H20" s="138"/>
      <c r="I20" s="138"/>
      <c r="J20" s="138"/>
      <c r="K20" s="138"/>
      <c r="L20" s="138"/>
      <c r="M20" s="138"/>
    </row>
    <row r="21" spans="1:13">
      <c r="A21" s="101"/>
      <c r="B21" s="101"/>
      <c r="C21" s="101"/>
      <c r="D21" s="101"/>
      <c r="E21" s="101"/>
      <c r="F21" s="141"/>
      <c r="G21" s="144"/>
      <c r="H21" s="138"/>
      <c r="I21" s="138"/>
      <c r="J21" s="138"/>
      <c r="K21" s="138"/>
      <c r="L21" s="138"/>
      <c r="M21" s="138"/>
    </row>
    <row r="22" spans="1:13">
      <c r="A22" s="133"/>
      <c r="B22" s="133"/>
      <c r="C22" s="133"/>
      <c r="D22" s="133"/>
      <c r="E22" s="133"/>
      <c r="F22" s="142"/>
      <c r="G22" s="125"/>
      <c r="H22" s="139"/>
      <c r="I22" s="139"/>
      <c r="J22" s="139"/>
      <c r="K22" s="139"/>
      <c r="L22" s="139"/>
      <c r="M22" s="139"/>
    </row>
    <row r="30" spans="1:13">
      <c r="A30" s="126"/>
    </row>
    <row r="31" spans="1:13">
      <c r="A31" s="126"/>
    </row>
    <row r="32" spans="1:13">
      <c r="A32" s="126"/>
    </row>
    <row r="33" spans="1:2">
      <c r="A33" s="126"/>
    </row>
    <row r="34" spans="1:2">
      <c r="A34" s="126"/>
    </row>
    <row r="35" spans="1:2" ht="19.5" customHeight="1">
      <c r="A35" s="126"/>
    </row>
    <row r="36" spans="1:2">
      <c r="A36" s="126"/>
    </row>
    <row r="37" spans="1:2">
      <c r="A37" s="90"/>
      <c r="B37" s="90"/>
    </row>
    <row r="38" spans="1:2">
      <c r="A38" s="126"/>
    </row>
    <row r="39" spans="1:2">
      <c r="A39" s="126"/>
    </row>
    <row r="40" spans="1:2">
      <c r="A40" s="126"/>
    </row>
    <row r="41" spans="1:2">
      <c r="A41" s="126"/>
    </row>
    <row r="42" spans="1:2">
      <c r="A42" s="126"/>
    </row>
    <row r="43" spans="1:2">
      <c r="A43" s="126"/>
    </row>
  </sheetData>
  <mergeCells count="4">
    <mergeCell ref="A3:K4"/>
    <mergeCell ref="A5:A6"/>
    <mergeCell ref="B5:E6"/>
    <mergeCell ref="F6:K6"/>
  </mergeCells>
  <pageMargins left="0.28999999999999998" right="0.25" top="0.78740157480314965" bottom="0.78740157480314965" header="0.55118110236220474" footer="0.31496062992125984"/>
  <pageSetup paperSize="9" scale="75" orientation="landscape" r:id="rId1"/>
  <headerFooter>
    <oddHeader>&amp;LWirtschaftsplan für Sonstige Sondervermögen
4. Differenzierung Geschäftsbesorgung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7"/>
  <sheetViews>
    <sheetView zoomScaleNormal="100" zoomScaleSheetLayoutView="90" workbookViewId="0">
      <selection activeCell="E34" sqref="E34"/>
    </sheetView>
  </sheetViews>
  <sheetFormatPr baseColWidth="10" defaultColWidth="9.140625" defaultRowHeight="15"/>
  <cols>
    <col min="1" max="1" width="33" style="273" customWidth="1"/>
    <col min="2" max="2" width="56.7109375" style="273" customWidth="1"/>
    <col min="3" max="8" width="11.28515625" style="273" customWidth="1"/>
    <col min="9" max="16384" width="9.140625" style="273"/>
  </cols>
  <sheetData>
    <row r="1" spans="1:10" ht="18">
      <c r="A1" s="272" t="s">
        <v>173</v>
      </c>
    </row>
    <row r="2" spans="1:10" ht="18">
      <c r="A2" s="274" t="s">
        <v>215</v>
      </c>
    </row>
    <row r="3" spans="1:10">
      <c r="A3" s="275" t="s">
        <v>97</v>
      </c>
    </row>
    <row r="4" spans="1:10" ht="12" customHeight="1" thickBot="1">
      <c r="A4" s="274"/>
      <c r="C4" s="278"/>
      <c r="D4" s="278"/>
      <c r="E4" s="278"/>
      <c r="F4" s="278"/>
      <c r="G4" s="278"/>
    </row>
    <row r="5" spans="1:10" ht="26.25" thickBot="1">
      <c r="A5" s="319" t="s">
        <v>98</v>
      </c>
      <c r="B5" s="320" t="s">
        <v>99</v>
      </c>
      <c r="C5" s="475" t="s">
        <v>225</v>
      </c>
      <c r="D5" s="475" t="s">
        <v>226</v>
      </c>
      <c r="E5" s="475" t="s">
        <v>227</v>
      </c>
      <c r="F5" s="475" t="s">
        <v>292</v>
      </c>
      <c r="G5" s="475" t="s">
        <v>228</v>
      </c>
      <c r="H5" s="520" t="s">
        <v>229</v>
      </c>
      <c r="I5" s="475" t="s">
        <v>322</v>
      </c>
      <c r="J5" s="476" t="s">
        <v>323</v>
      </c>
    </row>
    <row r="6" spans="1:10" s="510" customFormat="1">
      <c r="A6" s="515"/>
      <c r="B6" s="509"/>
      <c r="C6" s="474"/>
      <c r="D6" s="474"/>
      <c r="E6" s="474"/>
      <c r="F6" s="474"/>
      <c r="G6" s="514"/>
      <c r="H6" s="512"/>
      <c r="I6" s="514"/>
      <c r="J6" s="512"/>
    </row>
    <row r="7" spans="1:10">
      <c r="A7" s="276"/>
      <c r="B7" s="276"/>
      <c r="C7" s="276"/>
      <c r="D7" s="277"/>
      <c r="E7" s="277"/>
      <c r="F7" s="277"/>
      <c r="G7" s="277"/>
      <c r="H7" s="513"/>
      <c r="I7" s="277"/>
      <c r="J7" s="513"/>
    </row>
    <row r="8" spans="1:10" ht="26.25">
      <c r="A8" s="448" t="s">
        <v>100</v>
      </c>
      <c r="B8" s="449"/>
      <c r="C8" s="507"/>
      <c r="D8" s="507"/>
      <c r="E8" s="507"/>
      <c r="F8" s="507"/>
      <c r="G8" s="507"/>
      <c r="H8" s="507"/>
      <c r="I8" s="507"/>
      <c r="J8" s="507"/>
    </row>
    <row r="9" spans="1:10" ht="39">
      <c r="A9" s="453" t="s">
        <v>101</v>
      </c>
      <c r="B9" s="454"/>
      <c r="C9" s="457"/>
      <c r="D9" s="457"/>
      <c r="E9" s="457"/>
      <c r="F9" s="457"/>
      <c r="G9" s="458"/>
      <c r="H9" s="458"/>
      <c r="I9" s="458"/>
      <c r="J9" s="458"/>
    </row>
    <row r="10" spans="1:10">
      <c r="A10" s="456" t="s">
        <v>187</v>
      </c>
      <c r="B10" s="454" t="s">
        <v>372</v>
      </c>
      <c r="C10" s="457">
        <v>0</v>
      </c>
      <c r="D10" s="457">
        <v>546</v>
      </c>
      <c r="E10" s="457">
        <v>546</v>
      </c>
      <c r="F10" s="457">
        <v>546</v>
      </c>
      <c r="G10" s="457">
        <v>546</v>
      </c>
      <c r="H10" s="457">
        <v>546</v>
      </c>
      <c r="I10" s="457">
        <v>546</v>
      </c>
      <c r="J10" s="457">
        <v>546</v>
      </c>
    </row>
    <row r="11" spans="1:10">
      <c r="A11" s="580" t="s">
        <v>371</v>
      </c>
      <c r="B11" s="449" t="s">
        <v>188</v>
      </c>
      <c r="C11" s="508">
        <v>1142</v>
      </c>
      <c r="D11" s="508">
        <v>787</v>
      </c>
      <c r="E11" s="508">
        <v>110</v>
      </c>
      <c r="F11" s="508">
        <v>110</v>
      </c>
      <c r="G11" s="458">
        <v>4545</v>
      </c>
      <c r="H11" s="458">
        <v>239</v>
      </c>
      <c r="I11" s="458">
        <v>1150</v>
      </c>
      <c r="J11" s="458">
        <v>0</v>
      </c>
    </row>
    <row r="12" spans="1:10">
      <c r="A12" s="456" t="s">
        <v>189</v>
      </c>
      <c r="B12" s="454" t="s">
        <v>190</v>
      </c>
      <c r="C12" s="508">
        <f>380+78.4</f>
        <v>458.4</v>
      </c>
      <c r="D12" s="457">
        <v>0</v>
      </c>
      <c r="E12" s="457">
        <v>0</v>
      </c>
      <c r="F12" s="457">
        <v>0</v>
      </c>
      <c r="G12" s="458">
        <v>0</v>
      </c>
      <c r="H12" s="458">
        <v>0</v>
      </c>
      <c r="I12" s="458">
        <v>0</v>
      </c>
      <c r="J12" s="458">
        <v>0</v>
      </c>
    </row>
    <row r="13" spans="1:10">
      <c r="A13" s="465" t="s">
        <v>102</v>
      </c>
      <c r="B13" s="466"/>
      <c r="C13" s="467">
        <f t="shared" ref="C13:H13" si="0">SUM(C10:C12)</f>
        <v>1600.4</v>
      </c>
      <c r="D13" s="467">
        <f t="shared" si="0"/>
        <v>1333</v>
      </c>
      <c r="E13" s="467">
        <f t="shared" si="0"/>
        <v>656</v>
      </c>
      <c r="F13" s="467">
        <f t="shared" si="0"/>
        <v>656</v>
      </c>
      <c r="G13" s="467">
        <f t="shared" si="0"/>
        <v>5091</v>
      </c>
      <c r="H13" s="467">
        <f t="shared" si="0"/>
        <v>785</v>
      </c>
      <c r="I13" s="467">
        <f t="shared" ref="I13:J13" si="1">SUM(I10:I12)</f>
        <v>1696</v>
      </c>
      <c r="J13" s="467">
        <f t="shared" si="1"/>
        <v>546</v>
      </c>
    </row>
    <row r="14" spans="1:10">
      <c r="A14" s="468"/>
      <c r="B14" s="454"/>
      <c r="C14" s="457"/>
      <c r="D14" s="457"/>
      <c r="E14" s="457"/>
      <c r="F14" s="457"/>
      <c r="G14" s="458"/>
      <c r="H14" s="458"/>
      <c r="I14" s="458"/>
      <c r="J14" s="458"/>
    </row>
    <row r="15" spans="1:10">
      <c r="A15" s="469" t="s">
        <v>103</v>
      </c>
      <c r="B15" s="454"/>
      <c r="C15" s="457">
        <v>0</v>
      </c>
      <c r="D15" s="457">
        <v>0</v>
      </c>
      <c r="E15" s="457">
        <v>0</v>
      </c>
      <c r="F15" s="457">
        <v>0</v>
      </c>
      <c r="G15" s="458">
        <v>0</v>
      </c>
      <c r="H15" s="458">
        <v>0</v>
      </c>
      <c r="I15" s="458">
        <v>0</v>
      </c>
      <c r="J15" s="458">
        <v>0</v>
      </c>
    </row>
    <row r="16" spans="1:10">
      <c r="A16" s="470" t="s">
        <v>104</v>
      </c>
      <c r="B16" s="454"/>
      <c r="C16" s="457"/>
      <c r="D16" s="457"/>
      <c r="E16" s="457"/>
      <c r="F16" s="457"/>
      <c r="G16" s="458"/>
      <c r="H16" s="458"/>
      <c r="I16" s="458"/>
      <c r="J16" s="458"/>
    </row>
    <row r="17" spans="1:10">
      <c r="A17" s="470" t="s">
        <v>191</v>
      </c>
      <c r="B17" s="471"/>
      <c r="C17" s="458"/>
      <c r="D17" s="458"/>
      <c r="E17" s="458"/>
      <c r="F17" s="458"/>
      <c r="G17" s="458"/>
      <c r="H17" s="458"/>
      <c r="I17" s="458"/>
      <c r="J17" s="458"/>
    </row>
    <row r="18" spans="1:10">
      <c r="A18" s="470" t="s">
        <v>192</v>
      </c>
      <c r="B18" s="471"/>
      <c r="C18" s="458"/>
      <c r="D18" s="458"/>
      <c r="E18" s="458"/>
      <c r="F18" s="458"/>
      <c r="G18" s="458"/>
      <c r="H18" s="458"/>
      <c r="I18" s="458"/>
      <c r="J18" s="458"/>
    </row>
    <row r="19" spans="1:10">
      <c r="A19" s="470" t="s">
        <v>28</v>
      </c>
      <c r="B19" s="471"/>
      <c r="C19" s="458"/>
      <c r="D19" s="458"/>
      <c r="E19" s="458"/>
      <c r="F19" s="458"/>
      <c r="G19" s="458"/>
      <c r="H19" s="458"/>
      <c r="I19" s="458"/>
      <c r="J19" s="458"/>
    </row>
    <row r="20" spans="1:10">
      <c r="A20" s="465" t="s">
        <v>102</v>
      </c>
      <c r="B20" s="472"/>
      <c r="C20" s="473">
        <f t="shared" ref="C20:H20" si="2">SUM(C16:C19)</f>
        <v>0</v>
      </c>
      <c r="D20" s="473">
        <f t="shared" si="2"/>
        <v>0</v>
      </c>
      <c r="E20" s="473">
        <f t="shared" si="2"/>
        <v>0</v>
      </c>
      <c r="F20" s="473">
        <f t="shared" si="2"/>
        <v>0</v>
      </c>
      <c r="G20" s="473">
        <f t="shared" si="2"/>
        <v>0</v>
      </c>
      <c r="H20" s="473">
        <f t="shared" si="2"/>
        <v>0</v>
      </c>
      <c r="I20" s="473">
        <f t="shared" ref="I20:J20" si="3">SUM(I16:I19)</f>
        <v>0</v>
      </c>
      <c r="J20" s="473">
        <f t="shared" si="3"/>
        <v>0</v>
      </c>
    </row>
    <row r="21" spans="1:10">
      <c r="A21" s="468"/>
      <c r="B21" s="471"/>
      <c r="C21" s="458"/>
      <c r="D21" s="458"/>
      <c r="E21" s="458"/>
      <c r="F21" s="458"/>
      <c r="G21" s="458"/>
      <c r="H21" s="458"/>
      <c r="I21" s="458"/>
      <c r="J21" s="458"/>
    </row>
    <row r="22" spans="1:10">
      <c r="A22" s="465" t="s">
        <v>107</v>
      </c>
      <c r="B22" s="472"/>
      <c r="C22" s="473">
        <f t="shared" ref="C22:J22" si="4">C20+C13</f>
        <v>1600.4</v>
      </c>
      <c r="D22" s="473">
        <f t="shared" si="4"/>
        <v>1333</v>
      </c>
      <c r="E22" s="473">
        <f t="shared" si="4"/>
        <v>656</v>
      </c>
      <c r="F22" s="473">
        <f t="shared" si="4"/>
        <v>656</v>
      </c>
      <c r="G22" s="473">
        <f t="shared" si="4"/>
        <v>5091</v>
      </c>
      <c r="H22" s="473">
        <f t="shared" si="4"/>
        <v>785</v>
      </c>
      <c r="I22" s="473">
        <f t="shared" si="4"/>
        <v>1696</v>
      </c>
      <c r="J22" s="473">
        <f t="shared" si="4"/>
        <v>546</v>
      </c>
    </row>
    <row r="23" spans="1:10">
      <c r="A23" s="468"/>
      <c r="B23" s="471"/>
      <c r="C23" s="458"/>
      <c r="D23" s="458"/>
      <c r="E23" s="458"/>
      <c r="F23" s="458"/>
      <c r="G23" s="458"/>
      <c r="H23" s="458"/>
      <c r="I23" s="458"/>
      <c r="J23" s="458"/>
    </row>
    <row r="24" spans="1:10">
      <c r="A24" s="469" t="s">
        <v>108</v>
      </c>
      <c r="B24" s="471"/>
      <c r="C24" s="458">
        <v>0</v>
      </c>
      <c r="D24" s="458">
        <v>0</v>
      </c>
      <c r="E24" s="458">
        <v>0</v>
      </c>
      <c r="F24" s="458">
        <v>0</v>
      </c>
      <c r="G24" s="458">
        <v>0</v>
      </c>
      <c r="H24" s="458">
        <v>0</v>
      </c>
      <c r="I24" s="458">
        <v>0</v>
      </c>
      <c r="J24" s="458">
        <v>0</v>
      </c>
    </row>
    <row r="25" spans="1:10">
      <c r="A25" s="470" t="s">
        <v>28</v>
      </c>
      <c r="B25" s="471"/>
      <c r="C25" s="458"/>
      <c r="D25" s="458"/>
      <c r="E25" s="458"/>
      <c r="F25" s="458"/>
      <c r="G25" s="458"/>
      <c r="H25" s="458"/>
      <c r="I25" s="458"/>
      <c r="J25" s="458"/>
    </row>
    <row r="26" spans="1:10">
      <c r="A26" s="465" t="s">
        <v>109</v>
      </c>
      <c r="B26" s="472">
        <f t="shared" ref="B26:J26" si="5">SUM(B25:B25)</f>
        <v>0</v>
      </c>
      <c r="C26" s="473">
        <f t="shared" si="5"/>
        <v>0</v>
      </c>
      <c r="D26" s="473">
        <f t="shared" si="5"/>
        <v>0</v>
      </c>
      <c r="E26" s="473">
        <f t="shared" si="5"/>
        <v>0</v>
      </c>
      <c r="F26" s="473">
        <f t="shared" si="5"/>
        <v>0</v>
      </c>
      <c r="G26" s="473">
        <f t="shared" si="5"/>
        <v>0</v>
      </c>
      <c r="H26" s="473">
        <f t="shared" si="5"/>
        <v>0</v>
      </c>
      <c r="I26" s="473">
        <f t="shared" si="5"/>
        <v>0</v>
      </c>
      <c r="J26" s="473">
        <f t="shared" si="5"/>
        <v>0</v>
      </c>
    </row>
    <row r="27" spans="1:10">
      <c r="A27" s="477" t="s">
        <v>318</v>
      </c>
      <c r="B27" s="278"/>
    </row>
    <row r="28" spans="1:10">
      <c r="A28" s="477" t="s">
        <v>330</v>
      </c>
      <c r="B28" s="278"/>
    </row>
    <row r="29" spans="1:10">
      <c r="A29" s="546"/>
    </row>
    <row r="30" spans="1:10">
      <c r="A30" s="511" t="s">
        <v>110</v>
      </c>
    </row>
    <row r="37" spans="2:2">
      <c r="B37" s="279"/>
    </row>
  </sheetData>
  <pageMargins left="0.47244094488188981" right="0.25" top="1.0236220472440944" bottom="0.78740157480314965" header="0.59055118110236227" footer="0.31496062992125984"/>
  <pageSetup paperSize="9" scale="80" orientation="landscape" r:id="rId1"/>
  <headerFooter>
    <oddHeader>&amp;LWirtschaftsplan für Sonstige Sondervermögen
5. HH-Stellen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8"/>
  <sheetViews>
    <sheetView zoomScaleNormal="100" zoomScaleSheetLayoutView="90" workbookViewId="0">
      <selection activeCell="A7" sqref="A7:G7"/>
    </sheetView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6.28515625" style="1" customWidth="1"/>
    <col min="8" max="10" width="11.42578125" style="1"/>
  </cols>
  <sheetData>
    <row r="1" spans="1:10" s="201" customFormat="1" ht="12.75">
      <c r="A1" s="13"/>
      <c r="B1" s="200"/>
      <c r="C1" s="200"/>
      <c r="D1" s="200"/>
      <c r="E1" s="200"/>
      <c r="F1" s="200"/>
      <c r="G1" s="3"/>
      <c r="H1" s="200"/>
      <c r="I1" s="200"/>
      <c r="J1" s="200"/>
    </row>
    <row r="2" spans="1:10" s="201" customFormat="1" ht="15.75" customHeight="1">
      <c r="A2" s="105"/>
      <c r="C2" s="200"/>
      <c r="D2" s="200"/>
      <c r="E2" s="200"/>
      <c r="F2" s="200"/>
      <c r="G2" s="3"/>
      <c r="H2" s="200"/>
      <c r="I2" s="200"/>
      <c r="J2" s="200"/>
    </row>
    <row r="3" spans="1:10">
      <c r="A3" s="14"/>
      <c r="B3" s="14"/>
      <c r="C3" s="14"/>
      <c r="D3" s="14"/>
      <c r="E3" s="14"/>
      <c r="F3" s="14"/>
      <c r="G3" s="14"/>
    </row>
    <row r="4" spans="1:10">
      <c r="A4" s="14"/>
      <c r="B4" s="14"/>
      <c r="C4" s="14"/>
      <c r="D4" s="14"/>
      <c r="E4" s="14"/>
      <c r="F4" s="14"/>
      <c r="G4" s="14"/>
    </row>
    <row r="5" spans="1:10" ht="20.25">
      <c r="A5" s="628" t="s">
        <v>217</v>
      </c>
      <c r="B5" s="629"/>
      <c r="C5" s="629"/>
      <c r="D5" s="629"/>
      <c r="E5" s="629"/>
      <c r="F5" s="629"/>
      <c r="G5" s="630"/>
    </row>
    <row r="6" spans="1:10" ht="20.25">
      <c r="A6" s="741" t="s">
        <v>373</v>
      </c>
      <c r="B6" s="742"/>
      <c r="C6" s="742"/>
      <c r="D6" s="742"/>
      <c r="E6" s="742"/>
      <c r="F6" s="742"/>
      <c r="G6" s="743"/>
    </row>
    <row r="7" spans="1:10" ht="20.25">
      <c r="A7" s="744" t="s">
        <v>350</v>
      </c>
      <c r="B7" s="745"/>
      <c r="C7" s="745"/>
      <c r="D7" s="745"/>
      <c r="E7" s="745"/>
      <c r="F7" s="745"/>
      <c r="G7" s="746"/>
    </row>
    <row r="8" spans="1:10" ht="20.25">
      <c r="A8" s="17"/>
      <c r="B8" s="203"/>
      <c r="C8" s="203"/>
      <c r="D8" s="203"/>
      <c r="E8" s="203"/>
      <c r="F8" s="203"/>
      <c r="G8" s="204"/>
    </row>
    <row r="9" spans="1:10" ht="20.25">
      <c r="A9" s="17"/>
      <c r="B9" s="203"/>
      <c r="C9" s="203"/>
      <c r="D9" s="203"/>
      <c r="E9" s="203"/>
      <c r="F9" s="203"/>
      <c r="G9" s="204"/>
    </row>
    <row r="10" spans="1:10" ht="18">
      <c r="A10" s="18" t="s">
        <v>23</v>
      </c>
      <c r="B10" s="634" t="s">
        <v>87</v>
      </c>
      <c r="C10" s="635"/>
      <c r="D10" s="635"/>
      <c r="E10" s="635"/>
      <c r="F10" s="635"/>
      <c r="G10" s="636"/>
    </row>
    <row r="11" spans="1:10" ht="18">
      <c r="A11" s="18"/>
      <c r="B11" s="634" t="s">
        <v>88</v>
      </c>
      <c r="C11" s="635"/>
      <c r="D11" s="635"/>
      <c r="E11" s="635"/>
      <c r="F11" s="635"/>
      <c r="G11" s="636"/>
    </row>
    <row r="12" spans="1:10" ht="20.25">
      <c r="A12" s="20"/>
      <c r="B12" s="39"/>
      <c r="C12" s="19"/>
      <c r="D12" s="19"/>
      <c r="E12" s="19"/>
      <c r="F12" s="19"/>
      <c r="G12" s="15"/>
    </row>
    <row r="13" spans="1:10" ht="20.25">
      <c r="A13" s="40"/>
      <c r="B13" s="41"/>
      <c r="C13" s="19"/>
      <c r="D13" s="19"/>
      <c r="E13" s="19"/>
      <c r="F13" s="19"/>
      <c r="G13" s="15"/>
    </row>
    <row r="14" spans="1:10" s="7" customFormat="1" ht="20.25">
      <c r="A14" s="637" t="s">
        <v>10</v>
      </c>
      <c r="B14" s="638"/>
      <c r="C14" s="638"/>
      <c r="D14" s="638"/>
      <c r="E14" s="638"/>
      <c r="F14" s="638"/>
      <c r="G14" s="639"/>
      <c r="H14" s="2"/>
      <c r="I14" s="2"/>
      <c r="J14" s="2"/>
    </row>
    <row r="15" spans="1:10" s="7" customFormat="1" ht="20.25">
      <c r="A15" s="42"/>
      <c r="B15" s="43"/>
      <c r="C15" s="43"/>
      <c r="D15" s="43"/>
      <c r="E15" s="43"/>
      <c r="F15" s="43"/>
      <c r="G15" s="44"/>
      <c r="H15" s="2"/>
      <c r="I15" s="2"/>
      <c r="J15" s="2"/>
    </row>
    <row r="16" spans="1:10" ht="12.75" customHeight="1">
      <c r="A16" s="623" t="s">
        <v>12</v>
      </c>
      <c r="B16" s="624"/>
      <c r="C16" s="624"/>
      <c r="D16" s="625"/>
      <c r="E16" s="625"/>
      <c r="F16" s="625"/>
      <c r="G16" s="626"/>
      <c r="H16"/>
      <c r="I16"/>
      <c r="J16"/>
    </row>
    <row r="17" spans="1:10" ht="12.75" customHeight="1">
      <c r="A17" s="623"/>
      <c r="B17" s="624"/>
      <c r="C17" s="624"/>
      <c r="D17" s="625"/>
      <c r="E17" s="625"/>
      <c r="F17" s="625"/>
      <c r="G17" s="626"/>
      <c r="H17"/>
      <c r="I17"/>
      <c r="J17"/>
    </row>
    <row r="18" spans="1:10" ht="12.75" customHeight="1">
      <c r="A18" s="623" t="s">
        <v>13</v>
      </c>
      <c r="B18" s="624"/>
      <c r="C18" s="624"/>
      <c r="D18" s="625"/>
      <c r="E18" s="625"/>
      <c r="F18" s="625"/>
      <c r="G18" s="626"/>
      <c r="H18"/>
      <c r="I18"/>
      <c r="J18"/>
    </row>
    <row r="19" spans="1:10" ht="12.75" customHeight="1">
      <c r="A19" s="623"/>
      <c r="B19" s="624"/>
      <c r="C19" s="624"/>
      <c r="D19" s="625"/>
      <c r="E19" s="625"/>
      <c r="F19" s="625"/>
      <c r="G19" s="626"/>
      <c r="H19"/>
      <c r="I19"/>
      <c r="J19"/>
    </row>
    <row r="20" spans="1:10" ht="12.75" customHeight="1">
      <c r="A20" s="623" t="s">
        <v>73</v>
      </c>
      <c r="B20" s="624"/>
      <c r="C20" s="624"/>
      <c r="D20" s="625"/>
      <c r="E20" s="625"/>
      <c r="F20" s="625"/>
      <c r="G20" s="626"/>
      <c r="H20"/>
      <c r="I20"/>
      <c r="J20"/>
    </row>
    <row r="21" spans="1:10" ht="12.75" customHeight="1">
      <c r="A21" s="623"/>
      <c r="B21" s="624"/>
      <c r="C21" s="624"/>
      <c r="D21" s="625"/>
      <c r="E21" s="625"/>
      <c r="F21" s="625"/>
      <c r="G21" s="626"/>
      <c r="H21"/>
      <c r="I21"/>
      <c r="J21"/>
    </row>
    <row r="22" spans="1:10" ht="12.75" customHeight="1">
      <c r="A22" s="623" t="s">
        <v>82</v>
      </c>
      <c r="B22" s="624"/>
      <c r="C22" s="624"/>
      <c r="D22" s="624"/>
      <c r="E22" s="624"/>
      <c r="F22" s="624"/>
      <c r="G22" s="627"/>
      <c r="H22"/>
      <c r="I22"/>
      <c r="J22"/>
    </row>
    <row r="23" spans="1:10" ht="12.75" customHeight="1">
      <c r="A23" s="623"/>
      <c r="B23" s="624"/>
      <c r="C23" s="624"/>
      <c r="D23" s="624"/>
      <c r="E23" s="624"/>
      <c r="F23" s="624"/>
      <c r="G23" s="627"/>
      <c r="H23"/>
      <c r="I23"/>
      <c r="J23"/>
    </row>
    <row r="24" spans="1:10" ht="12.75">
      <c r="A24" s="623" t="s">
        <v>173</v>
      </c>
      <c r="B24" s="624"/>
      <c r="C24" s="624"/>
      <c r="D24" s="624"/>
      <c r="E24" s="624"/>
      <c r="F24" s="624"/>
      <c r="G24" s="627"/>
      <c r="H24"/>
      <c r="I24"/>
      <c r="J24"/>
    </row>
    <row r="25" spans="1:10" ht="12.75">
      <c r="A25" s="623"/>
      <c r="B25" s="624"/>
      <c r="C25" s="624"/>
      <c r="D25" s="624"/>
      <c r="E25" s="624"/>
      <c r="F25" s="624"/>
      <c r="G25" s="627"/>
      <c r="H25"/>
      <c r="I25"/>
      <c r="J25"/>
    </row>
    <row r="26" spans="1:10" ht="18">
      <c r="A26" s="176"/>
      <c r="B26" s="177"/>
      <c r="C26" s="177"/>
      <c r="D26" s="205"/>
      <c r="E26" s="205"/>
      <c r="F26" s="205"/>
      <c r="G26" s="206"/>
      <c r="H26"/>
      <c r="I26"/>
      <c r="J26"/>
    </row>
    <row r="27" spans="1:10" ht="18">
      <c r="A27" s="176"/>
      <c r="B27" s="177"/>
      <c r="C27" s="177"/>
      <c r="D27" s="205"/>
      <c r="E27" s="205"/>
      <c r="F27" s="205"/>
      <c r="G27" s="206"/>
      <c r="H27"/>
      <c r="I27"/>
      <c r="J27"/>
    </row>
    <row r="28" spans="1:10" ht="18">
      <c r="A28" s="176"/>
      <c r="B28" s="177"/>
      <c r="C28" s="177"/>
      <c r="D28" s="205"/>
      <c r="E28" s="205"/>
      <c r="F28" s="205"/>
      <c r="G28" s="206"/>
      <c r="H28"/>
      <c r="I28"/>
      <c r="J28"/>
    </row>
    <row r="29" spans="1:10" ht="12.75">
      <c r="A29" s="207"/>
      <c r="B29" s="205"/>
      <c r="C29" s="205"/>
      <c r="D29" s="205"/>
      <c r="E29" s="205"/>
      <c r="F29" s="205"/>
      <c r="G29" s="206"/>
      <c r="H29"/>
      <c r="I29"/>
      <c r="J29"/>
    </row>
    <row r="30" spans="1:10" ht="12.75">
      <c r="A30" s="208"/>
      <c r="B30" s="209"/>
      <c r="C30" s="209"/>
      <c r="D30" s="209"/>
      <c r="E30" s="209"/>
      <c r="F30" s="209"/>
      <c r="G30" s="210"/>
      <c r="H30"/>
      <c r="I30"/>
      <c r="J30"/>
    </row>
    <row r="31" spans="1:10" ht="12.75">
      <c r="A31" s="211"/>
      <c r="B31" s="211"/>
      <c r="C31" s="211"/>
      <c r="D31" s="211"/>
      <c r="E31" s="211"/>
      <c r="F31" s="211"/>
      <c r="G31" s="211"/>
      <c r="H31"/>
      <c r="I31"/>
      <c r="J31"/>
    </row>
    <row r="32" spans="1:10" ht="12.75">
      <c r="A32" s="211"/>
      <c r="B32" s="211"/>
      <c r="C32" s="211"/>
      <c r="D32" s="211"/>
      <c r="E32" s="211"/>
      <c r="F32" s="211"/>
      <c r="G32" s="211"/>
      <c r="H32"/>
      <c r="I32"/>
      <c r="J32"/>
    </row>
    <row r="33" spans="1:10" ht="18">
      <c r="A33" s="6"/>
      <c r="B33" s="6"/>
      <c r="C33" s="6"/>
      <c r="D33" s="6"/>
      <c r="E33" s="212"/>
      <c r="F33" s="212"/>
      <c r="G33" s="212"/>
      <c r="H33"/>
      <c r="I33"/>
      <c r="J33"/>
    </row>
    <row r="34" spans="1:10" ht="18">
      <c r="A34" s="6"/>
      <c r="B34" s="6"/>
      <c r="C34" s="6"/>
      <c r="D34" s="6"/>
      <c r="E34" s="212"/>
      <c r="F34" s="212"/>
      <c r="G34" s="212"/>
      <c r="H34"/>
      <c r="I34"/>
      <c r="J34"/>
    </row>
    <row r="35" spans="1:10">
      <c r="H35"/>
      <c r="I35"/>
      <c r="J35"/>
    </row>
    <row r="36" spans="1:10">
      <c r="H36"/>
      <c r="I36"/>
      <c r="J36"/>
    </row>
    <row r="37" spans="1:10">
      <c r="H37"/>
      <c r="I37"/>
      <c r="J37"/>
    </row>
    <row r="38" spans="1:10">
      <c r="H38"/>
      <c r="I38"/>
      <c r="J38"/>
    </row>
  </sheetData>
  <mergeCells count="11">
    <mergeCell ref="A5:G5"/>
    <mergeCell ref="A6:G6"/>
    <mergeCell ref="B10:G10"/>
    <mergeCell ref="B11:G11"/>
    <mergeCell ref="A14:G14"/>
    <mergeCell ref="A7:G7"/>
    <mergeCell ref="A18:G19"/>
    <mergeCell ref="A20:G21"/>
    <mergeCell ref="A22:G23"/>
    <mergeCell ref="A24:G25"/>
    <mergeCell ref="A16:G17"/>
  </mergeCells>
  <pageMargins left="0.7" right="0.7" top="0.78740157499999996" bottom="0.78740157499999996" header="0.3" footer="0.3"/>
  <pageSetup paperSize="9" scale="73" orientation="portrait" r:id="rId1"/>
  <headerFooter>
    <oddHeader xml:space="preserve">&amp;LWirtschaftsplan für Sonstige Sondervermögen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3"/>
  <sheetViews>
    <sheetView topLeftCell="A7" zoomScale="80" zoomScaleNormal="80" zoomScaleSheetLayoutView="90" zoomScalePageLayoutView="93" workbookViewId="0">
      <selection activeCell="A5" sqref="A5:B5"/>
    </sheetView>
  </sheetViews>
  <sheetFormatPr baseColWidth="10" defaultColWidth="6.28515625" defaultRowHeight="12.75"/>
  <cols>
    <col min="1" max="1" width="6.28515625" style="12" bestFit="1" customWidth="1"/>
    <col min="2" max="2" width="44.7109375" style="12" customWidth="1"/>
    <col min="3" max="10" width="12.7109375" style="12" customWidth="1"/>
    <col min="11" max="11" width="9.5703125" style="9" customWidth="1"/>
    <col min="12" max="12" width="3" style="111" customWidth="1"/>
    <col min="13" max="16384" width="6.28515625" style="12"/>
  </cols>
  <sheetData>
    <row r="1" spans="1:12" hidden="1"/>
    <row r="2" spans="1:12" hidden="1"/>
    <row r="3" spans="1:12" customFormat="1" ht="15.75" hidden="1" customHeight="1">
      <c r="B3" s="13"/>
      <c r="I3" s="5"/>
      <c r="J3" s="5"/>
    </row>
    <row r="4" spans="1:12" customFormat="1" ht="18">
      <c r="A4" s="640" t="s">
        <v>12</v>
      </c>
      <c r="B4" s="641"/>
      <c r="C4" s="641"/>
      <c r="D4" s="641"/>
      <c r="E4" s="641"/>
      <c r="F4" s="641"/>
      <c r="G4" s="641"/>
      <c r="H4" s="641"/>
      <c r="I4" s="641"/>
      <c r="J4" s="642"/>
    </row>
    <row r="5" spans="1:12" ht="39.75" customHeight="1">
      <c r="A5" s="714" t="s">
        <v>66</v>
      </c>
      <c r="B5" s="715"/>
      <c r="C5" s="716" t="s">
        <v>374</v>
      </c>
      <c r="D5" s="716"/>
      <c r="E5" s="716"/>
      <c r="F5" s="716"/>
      <c r="G5" s="716"/>
      <c r="H5" s="716"/>
      <c r="I5" s="716"/>
      <c r="J5" s="717"/>
      <c r="K5" s="107"/>
      <c r="L5" s="26"/>
    </row>
    <row r="6" spans="1:12" ht="15">
      <c r="A6" s="643" t="s">
        <v>14</v>
      </c>
      <c r="B6" s="644"/>
      <c r="C6" s="24"/>
      <c r="D6" s="24"/>
      <c r="E6" s="24"/>
      <c r="F6" s="24"/>
      <c r="G6" s="645" t="s">
        <v>216</v>
      </c>
      <c r="H6" s="646"/>
      <c r="I6" s="646"/>
      <c r="J6" s="647"/>
      <c r="K6" s="27"/>
      <c r="L6" s="27"/>
    </row>
    <row r="7" spans="1:12" ht="15.75" customHeight="1">
      <c r="A7" s="660"/>
      <c r="B7" s="661"/>
      <c r="C7" s="123"/>
      <c r="D7" s="123"/>
      <c r="E7" s="123"/>
      <c r="F7" s="24"/>
      <c r="G7" s="662" t="s">
        <v>52</v>
      </c>
      <c r="H7" s="663"/>
      <c r="I7" s="662" t="s">
        <v>51</v>
      </c>
      <c r="J7" s="663"/>
      <c r="K7" s="27"/>
      <c r="L7" s="27"/>
    </row>
    <row r="8" spans="1:12" ht="17.25" customHeight="1">
      <c r="A8" s="654" t="s">
        <v>21</v>
      </c>
      <c r="B8" s="655"/>
      <c r="C8" s="308" t="s">
        <v>86</v>
      </c>
      <c r="D8" s="308" t="s">
        <v>86</v>
      </c>
      <c r="E8" s="308" t="s">
        <v>20</v>
      </c>
      <c r="F8" s="308" t="s">
        <v>85</v>
      </c>
      <c r="G8" s="309" t="s">
        <v>6</v>
      </c>
      <c r="H8" s="310" t="s">
        <v>7</v>
      </c>
      <c r="I8" s="309" t="s">
        <v>8</v>
      </c>
      <c r="J8" s="309" t="s">
        <v>49</v>
      </c>
      <c r="K8" s="108"/>
      <c r="L8" s="109"/>
    </row>
    <row r="9" spans="1:12" ht="17.25" customHeight="1">
      <c r="A9" s="656"/>
      <c r="B9" s="657"/>
      <c r="C9" s="366">
        <v>2015</v>
      </c>
      <c r="D9" s="366">
        <v>2016</v>
      </c>
      <c r="E9" s="366">
        <v>2017</v>
      </c>
      <c r="F9" s="366">
        <v>2017</v>
      </c>
      <c r="G9" s="367">
        <v>2018</v>
      </c>
      <c r="H9" s="367">
        <v>2019</v>
      </c>
      <c r="I9" s="368">
        <v>2020</v>
      </c>
      <c r="J9" s="369">
        <v>2021</v>
      </c>
      <c r="K9" s="108"/>
      <c r="L9" s="109"/>
    </row>
    <row r="10" spans="1:12" ht="22.5" customHeight="1">
      <c r="A10" s="658"/>
      <c r="B10" s="659"/>
      <c r="C10" s="312" t="s">
        <v>3</v>
      </c>
      <c r="D10" s="312" t="s">
        <v>3</v>
      </c>
      <c r="E10" s="312" t="s">
        <v>3</v>
      </c>
      <c r="F10" s="312" t="s">
        <v>3</v>
      </c>
      <c r="G10" s="312" t="s">
        <v>3</v>
      </c>
      <c r="H10" s="312" t="s">
        <v>3</v>
      </c>
      <c r="I10" s="312" t="s">
        <v>3</v>
      </c>
      <c r="J10" s="312" t="s">
        <v>3</v>
      </c>
      <c r="K10" s="110"/>
      <c r="L10" s="109"/>
    </row>
    <row r="11" spans="1:12" ht="18" customHeight="1">
      <c r="A11" s="554" t="s">
        <v>24</v>
      </c>
      <c r="B11" s="650" t="s">
        <v>196</v>
      </c>
      <c r="C11" s="650"/>
      <c r="D11" s="681"/>
      <c r="E11" s="681"/>
      <c r="F11" s="681"/>
      <c r="G11" s="681"/>
      <c r="H11" s="681"/>
      <c r="I11" s="681"/>
      <c r="J11" s="682"/>
      <c r="K11" s="11"/>
      <c r="L11" s="11"/>
    </row>
    <row r="12" spans="1:12" ht="19.350000000000001" customHeight="1">
      <c r="A12" s="116">
        <v>1</v>
      </c>
      <c r="B12" s="21" t="s">
        <v>9</v>
      </c>
      <c r="C12" s="21">
        <v>0</v>
      </c>
      <c r="D12" s="21">
        <v>0</v>
      </c>
      <c r="E12" s="21">
        <v>0</v>
      </c>
      <c r="F12" s="21">
        <v>0</v>
      </c>
      <c r="G12" s="153">
        <f>G14+G15+G16</f>
        <v>0</v>
      </c>
      <c r="H12" s="153">
        <f>H14+H15+H16</f>
        <v>0</v>
      </c>
      <c r="I12" s="153">
        <f t="shared" ref="I12:J12" si="0">I14+I15+I16</f>
        <v>0</v>
      </c>
      <c r="J12" s="153">
        <f t="shared" si="0"/>
        <v>0</v>
      </c>
      <c r="K12" s="10"/>
      <c r="L12" s="28"/>
    </row>
    <row r="13" spans="1:12" ht="19.350000000000001" customHeight="1">
      <c r="A13" s="166" t="s">
        <v>112</v>
      </c>
      <c r="B13" s="162" t="s">
        <v>89</v>
      </c>
      <c r="C13" s="165">
        <v>0</v>
      </c>
      <c r="D13" s="165">
        <v>0</v>
      </c>
      <c r="E13" s="165">
        <v>0</v>
      </c>
      <c r="F13" s="165">
        <v>0</v>
      </c>
      <c r="G13" s="154">
        <v>0</v>
      </c>
      <c r="H13" s="147">
        <v>0</v>
      </c>
      <c r="I13" s="147">
        <v>0</v>
      </c>
      <c r="J13" s="147">
        <v>0</v>
      </c>
      <c r="K13" s="10"/>
      <c r="L13" s="28"/>
    </row>
    <row r="14" spans="1:12" ht="19.350000000000001" customHeight="1">
      <c r="A14" s="166" t="s">
        <v>114</v>
      </c>
      <c r="B14" s="162" t="s">
        <v>90</v>
      </c>
      <c r="C14" s="165">
        <v>0</v>
      </c>
      <c r="D14" s="165">
        <v>0</v>
      </c>
      <c r="E14" s="165">
        <v>0</v>
      </c>
      <c r="F14" s="165">
        <v>0</v>
      </c>
      <c r="G14" s="154">
        <v>0</v>
      </c>
      <c r="H14" s="147">
        <v>0</v>
      </c>
      <c r="I14" s="147">
        <v>0</v>
      </c>
      <c r="J14" s="147">
        <v>0</v>
      </c>
      <c r="K14" s="10"/>
      <c r="L14" s="28"/>
    </row>
    <row r="15" spans="1:12" ht="19.350000000000001" customHeight="1">
      <c r="A15" s="166" t="s">
        <v>116</v>
      </c>
      <c r="B15" s="162" t="s">
        <v>91</v>
      </c>
      <c r="C15" s="165">
        <v>0</v>
      </c>
      <c r="D15" s="165">
        <v>0</v>
      </c>
      <c r="E15" s="165">
        <v>0</v>
      </c>
      <c r="F15" s="165">
        <v>0</v>
      </c>
      <c r="G15" s="154">
        <v>0</v>
      </c>
      <c r="H15" s="147">
        <v>0</v>
      </c>
      <c r="I15" s="147">
        <v>0</v>
      </c>
      <c r="J15" s="147">
        <v>0</v>
      </c>
      <c r="K15" s="10"/>
      <c r="L15" s="28"/>
    </row>
    <row r="16" spans="1:12" ht="19.350000000000001" customHeight="1">
      <c r="A16" s="166" t="s">
        <v>118</v>
      </c>
      <c r="B16" s="162" t="s">
        <v>92</v>
      </c>
      <c r="C16" s="165">
        <v>0</v>
      </c>
      <c r="D16" s="165">
        <v>0</v>
      </c>
      <c r="E16" s="165">
        <v>0</v>
      </c>
      <c r="F16" s="165">
        <v>0</v>
      </c>
      <c r="G16" s="154">
        <v>0</v>
      </c>
      <c r="H16" s="147">
        <v>0</v>
      </c>
      <c r="I16" s="147">
        <v>0</v>
      </c>
      <c r="J16" s="147">
        <v>0</v>
      </c>
      <c r="K16" s="10"/>
      <c r="L16" s="28"/>
    </row>
    <row r="17" spans="1:12" ht="19.350000000000001" customHeight="1">
      <c r="A17" s="117">
        <v>2</v>
      </c>
      <c r="B17" s="165" t="s">
        <v>15</v>
      </c>
      <c r="C17" s="165">
        <v>0</v>
      </c>
      <c r="D17" s="165">
        <v>0</v>
      </c>
      <c r="E17" s="165">
        <v>0</v>
      </c>
      <c r="F17" s="165">
        <v>0</v>
      </c>
      <c r="G17" s="154">
        <v>0</v>
      </c>
      <c r="H17" s="147">
        <v>0</v>
      </c>
      <c r="I17" s="147">
        <v>0</v>
      </c>
      <c r="J17" s="147">
        <v>0</v>
      </c>
      <c r="K17" s="10"/>
      <c r="L17" s="28"/>
    </row>
    <row r="18" spans="1:12" ht="19.350000000000001" customHeight="1">
      <c r="A18" s="117">
        <v>3</v>
      </c>
      <c r="B18" s="112" t="s">
        <v>83</v>
      </c>
      <c r="C18" s="165">
        <v>0</v>
      </c>
      <c r="D18" s="165">
        <v>0</v>
      </c>
      <c r="E18" s="165">
        <v>0</v>
      </c>
      <c r="F18" s="165">
        <v>0</v>
      </c>
      <c r="G18" s="154">
        <v>0</v>
      </c>
      <c r="H18" s="147">
        <v>0</v>
      </c>
      <c r="I18" s="147">
        <v>0</v>
      </c>
      <c r="J18" s="147">
        <v>0</v>
      </c>
      <c r="K18" s="10"/>
      <c r="L18" s="28"/>
    </row>
    <row r="19" spans="1:12" s="25" customFormat="1" ht="19.350000000000001" customHeight="1">
      <c r="A19" s="117">
        <v>4</v>
      </c>
      <c r="B19" s="36" t="s">
        <v>42</v>
      </c>
      <c r="C19" s="36">
        <f>SUM(C12+C17+C18)</f>
        <v>0</v>
      </c>
      <c r="D19" s="36">
        <f t="shared" ref="D19:J19" si="1">SUM(D12+D17+D18)</f>
        <v>0</v>
      </c>
      <c r="E19" s="36">
        <f t="shared" si="1"/>
        <v>0</v>
      </c>
      <c r="F19" s="36">
        <f t="shared" si="1"/>
        <v>0</v>
      </c>
      <c r="G19" s="36">
        <f t="shared" si="1"/>
        <v>0</v>
      </c>
      <c r="H19" s="36">
        <f t="shared" si="1"/>
        <v>0</v>
      </c>
      <c r="I19" s="36">
        <f t="shared" si="1"/>
        <v>0</v>
      </c>
      <c r="J19" s="155">
        <f t="shared" si="1"/>
        <v>0</v>
      </c>
      <c r="K19" s="29"/>
      <c r="L19" s="29"/>
    </row>
    <row r="20" spans="1:12" ht="18.75" customHeight="1">
      <c r="A20" s="117">
        <v>5</v>
      </c>
      <c r="B20" s="165" t="s">
        <v>94</v>
      </c>
      <c r="C20" s="165">
        <v>0</v>
      </c>
      <c r="D20" s="165">
        <v>0</v>
      </c>
      <c r="E20" s="165">
        <v>0</v>
      </c>
      <c r="F20" s="165">
        <v>0</v>
      </c>
      <c r="G20" s="154">
        <v>0</v>
      </c>
      <c r="H20" s="147">
        <v>0</v>
      </c>
      <c r="I20" s="147">
        <v>0</v>
      </c>
      <c r="J20" s="147">
        <v>0</v>
      </c>
      <c r="K20" s="10"/>
      <c r="L20" s="28"/>
    </row>
    <row r="21" spans="1:12" ht="19.350000000000001" customHeight="1">
      <c r="A21" s="117">
        <v>6</v>
      </c>
      <c r="B21" s="165" t="s">
        <v>11</v>
      </c>
      <c r="C21" s="165">
        <v>0</v>
      </c>
      <c r="D21" s="165">
        <v>0</v>
      </c>
      <c r="E21" s="165">
        <v>0</v>
      </c>
      <c r="F21" s="165">
        <v>0</v>
      </c>
      <c r="G21" s="154">
        <v>0</v>
      </c>
      <c r="H21" s="147">
        <v>0</v>
      </c>
      <c r="I21" s="147">
        <v>0</v>
      </c>
      <c r="J21" s="147">
        <v>0</v>
      </c>
      <c r="K21" s="10"/>
      <c r="L21" s="28"/>
    </row>
    <row r="22" spans="1:12" s="172" customFormat="1" ht="19.350000000000001" customHeight="1">
      <c r="A22" s="166" t="s">
        <v>74</v>
      </c>
      <c r="B22" s="115" t="s">
        <v>95</v>
      </c>
      <c r="C22" s="167">
        <v>0</v>
      </c>
      <c r="D22" s="167">
        <v>0</v>
      </c>
      <c r="E22" s="167">
        <v>0</v>
      </c>
      <c r="F22" s="167">
        <v>0</v>
      </c>
      <c r="G22" s="168">
        <v>0</v>
      </c>
      <c r="H22" s="169">
        <v>0</v>
      </c>
      <c r="I22" s="169">
        <v>0</v>
      </c>
      <c r="J22" s="169">
        <v>0</v>
      </c>
      <c r="K22" s="170"/>
      <c r="L22" s="171"/>
    </row>
    <row r="23" spans="1:12" ht="19.350000000000001" customHeight="1">
      <c r="A23" s="117">
        <v>7</v>
      </c>
      <c r="B23" s="165" t="s">
        <v>43</v>
      </c>
      <c r="C23" s="165">
        <v>0</v>
      </c>
      <c r="D23" s="165">
        <v>0</v>
      </c>
      <c r="E23" s="165">
        <v>0</v>
      </c>
      <c r="F23" s="165">
        <v>0</v>
      </c>
      <c r="G23" s="154">
        <v>0</v>
      </c>
      <c r="H23" s="147">
        <v>0</v>
      </c>
      <c r="I23" s="147">
        <v>0</v>
      </c>
      <c r="J23" s="147">
        <v>0</v>
      </c>
      <c r="K23" s="10"/>
      <c r="L23" s="28"/>
    </row>
    <row r="24" spans="1:12" ht="19.350000000000001" customHeight="1">
      <c r="A24" s="117">
        <v>8</v>
      </c>
      <c r="B24" s="165" t="s">
        <v>16</v>
      </c>
      <c r="C24" s="165">
        <v>40</v>
      </c>
      <c r="D24" s="165">
        <v>40</v>
      </c>
      <c r="E24" s="165">
        <v>40</v>
      </c>
      <c r="F24" s="165">
        <v>40</v>
      </c>
      <c r="G24" s="154">
        <v>42</v>
      </c>
      <c r="H24" s="147">
        <v>43</v>
      </c>
      <c r="I24" s="147">
        <v>44</v>
      </c>
      <c r="J24" s="147">
        <v>46</v>
      </c>
      <c r="K24" s="10"/>
      <c r="L24" s="28"/>
    </row>
    <row r="25" spans="1:12" s="172" customFormat="1" ht="19.350000000000001" customHeight="1">
      <c r="A25" s="166" t="s">
        <v>96</v>
      </c>
      <c r="B25" s="115" t="s">
        <v>95</v>
      </c>
      <c r="C25" s="167">
        <v>35</v>
      </c>
      <c r="D25" s="167">
        <v>37</v>
      </c>
      <c r="E25" s="167">
        <v>37</v>
      </c>
      <c r="F25" s="167">
        <v>38</v>
      </c>
      <c r="G25" s="168">
        <v>40</v>
      </c>
      <c r="H25" s="169">
        <v>41</v>
      </c>
      <c r="I25" s="169">
        <v>42</v>
      </c>
      <c r="J25" s="169">
        <v>44</v>
      </c>
      <c r="K25" s="170"/>
      <c r="L25" s="171"/>
    </row>
    <row r="26" spans="1:12" s="25" customFormat="1" ht="19.350000000000001" customHeight="1">
      <c r="A26" s="117">
        <v>9</v>
      </c>
      <c r="B26" s="36" t="s">
        <v>17</v>
      </c>
      <c r="C26" s="36">
        <f>SUM(C20:C25)-C22-C25</f>
        <v>40</v>
      </c>
      <c r="D26" s="36">
        <f t="shared" ref="D26:J26" si="2">SUM(D20:D25)-D22-D25</f>
        <v>40</v>
      </c>
      <c r="E26" s="36">
        <f t="shared" si="2"/>
        <v>40</v>
      </c>
      <c r="F26" s="36">
        <f t="shared" si="2"/>
        <v>40</v>
      </c>
      <c r="G26" s="155">
        <f t="shared" si="2"/>
        <v>42</v>
      </c>
      <c r="H26" s="148">
        <f t="shared" si="2"/>
        <v>43</v>
      </c>
      <c r="I26" s="148">
        <f t="shared" si="2"/>
        <v>44</v>
      </c>
      <c r="J26" s="148">
        <f t="shared" si="2"/>
        <v>46</v>
      </c>
      <c r="K26" s="29"/>
      <c r="L26" s="29"/>
    </row>
    <row r="27" spans="1:12" s="25" customFormat="1" ht="19.350000000000001" customHeight="1">
      <c r="A27" s="117">
        <v>10</v>
      </c>
      <c r="B27" s="37" t="s">
        <v>0</v>
      </c>
      <c r="C27" s="37">
        <f>C19-C26</f>
        <v>-40</v>
      </c>
      <c r="D27" s="37">
        <f>D19-D26</f>
        <v>-40</v>
      </c>
      <c r="E27" s="37">
        <f>E19-E26</f>
        <v>-40</v>
      </c>
      <c r="F27" s="37">
        <f>F19-F26</f>
        <v>-40</v>
      </c>
      <c r="G27" s="156">
        <f>G19-G26</f>
        <v>-42</v>
      </c>
      <c r="H27" s="156">
        <f t="shared" ref="H27:J27" si="3">H19-H26</f>
        <v>-43</v>
      </c>
      <c r="I27" s="156">
        <f t="shared" si="3"/>
        <v>-44</v>
      </c>
      <c r="J27" s="156">
        <f t="shared" si="3"/>
        <v>-46</v>
      </c>
      <c r="K27" s="29"/>
      <c r="L27" s="29"/>
    </row>
    <row r="28" spans="1:12" ht="19.350000000000001" customHeight="1">
      <c r="A28" s="117">
        <v>11</v>
      </c>
      <c r="B28" s="165" t="s">
        <v>4</v>
      </c>
      <c r="C28" s="165">
        <v>0</v>
      </c>
      <c r="D28" s="165">
        <v>0</v>
      </c>
      <c r="E28" s="165">
        <v>0</v>
      </c>
      <c r="F28" s="165">
        <v>0</v>
      </c>
      <c r="G28" s="154">
        <v>0</v>
      </c>
      <c r="H28" s="147">
        <v>0</v>
      </c>
      <c r="I28" s="147">
        <v>0</v>
      </c>
      <c r="J28" s="147">
        <v>0</v>
      </c>
      <c r="K28" s="10"/>
      <c r="L28" s="28"/>
    </row>
    <row r="29" spans="1:12" ht="19.350000000000001" customHeight="1">
      <c r="A29" s="117">
        <v>12</v>
      </c>
      <c r="B29" s="165" t="s">
        <v>2</v>
      </c>
      <c r="C29" s="165">
        <v>0</v>
      </c>
      <c r="D29" s="165">
        <v>0</v>
      </c>
      <c r="E29" s="165">
        <v>0</v>
      </c>
      <c r="F29" s="165">
        <v>0</v>
      </c>
      <c r="G29" s="154">
        <v>0</v>
      </c>
      <c r="H29" s="147">
        <v>0</v>
      </c>
      <c r="I29" s="147">
        <v>0</v>
      </c>
      <c r="J29" s="147">
        <v>0</v>
      </c>
      <c r="K29" s="10"/>
      <c r="L29" s="28"/>
    </row>
    <row r="30" spans="1:12" ht="19.350000000000001" customHeight="1">
      <c r="A30" s="117">
        <v>13</v>
      </c>
      <c r="B30" s="165" t="s">
        <v>1</v>
      </c>
      <c r="C30" s="165">
        <v>0</v>
      </c>
      <c r="D30" s="165">
        <v>0</v>
      </c>
      <c r="E30" s="165">
        <v>0</v>
      </c>
      <c r="F30" s="165">
        <v>0</v>
      </c>
      <c r="G30" s="154">
        <v>0</v>
      </c>
      <c r="H30" s="147">
        <v>0</v>
      </c>
      <c r="I30" s="147">
        <v>0</v>
      </c>
      <c r="J30" s="147">
        <v>0</v>
      </c>
      <c r="K30" s="10"/>
      <c r="L30" s="28"/>
    </row>
    <row r="31" spans="1:12" s="25" customFormat="1" ht="19.350000000000001" customHeight="1">
      <c r="A31" s="117">
        <v>14</v>
      </c>
      <c r="B31" s="22" t="s">
        <v>5</v>
      </c>
      <c r="C31" s="22">
        <f t="shared" ref="C31" si="4">SUM(C28:C30)</f>
        <v>0</v>
      </c>
      <c r="D31" s="22">
        <f t="shared" ref="D31:J31" si="5">SUM(D28:D30)</f>
        <v>0</v>
      </c>
      <c r="E31" s="22">
        <f t="shared" si="5"/>
        <v>0</v>
      </c>
      <c r="F31" s="22">
        <f t="shared" si="5"/>
        <v>0</v>
      </c>
      <c r="G31" s="157">
        <f t="shared" si="5"/>
        <v>0</v>
      </c>
      <c r="H31" s="150">
        <f t="shared" si="5"/>
        <v>0</v>
      </c>
      <c r="I31" s="150">
        <f>SUM(I28:I30)</f>
        <v>0</v>
      </c>
      <c r="J31" s="150">
        <f t="shared" si="5"/>
        <v>0</v>
      </c>
      <c r="K31" s="29"/>
      <c r="L31" s="29"/>
    </row>
    <row r="32" spans="1:12" s="25" customFormat="1" ht="19.350000000000001" customHeight="1">
      <c r="A32" s="117">
        <v>15</v>
      </c>
      <c r="B32" s="37" t="s">
        <v>18</v>
      </c>
      <c r="C32" s="37">
        <f t="shared" ref="C32" si="6">C27+C31</f>
        <v>-40</v>
      </c>
      <c r="D32" s="37">
        <f t="shared" ref="D32:J32" si="7">D27+D31</f>
        <v>-40</v>
      </c>
      <c r="E32" s="37">
        <f t="shared" si="7"/>
        <v>-40</v>
      </c>
      <c r="F32" s="37">
        <f t="shared" si="7"/>
        <v>-40</v>
      </c>
      <c r="G32" s="156">
        <f t="shared" si="7"/>
        <v>-42</v>
      </c>
      <c r="H32" s="149">
        <f t="shared" si="7"/>
        <v>-43</v>
      </c>
      <c r="I32" s="149">
        <f t="shared" si="7"/>
        <v>-44</v>
      </c>
      <c r="J32" s="149">
        <f t="shared" si="7"/>
        <v>-46</v>
      </c>
      <c r="K32" s="29"/>
      <c r="L32" s="29"/>
    </row>
    <row r="33" spans="1:12" s="25" customFormat="1" ht="19.350000000000001" customHeight="1">
      <c r="A33" s="117">
        <v>16</v>
      </c>
      <c r="B33" s="145" t="s">
        <v>69</v>
      </c>
      <c r="C33" s="146">
        <v>0</v>
      </c>
      <c r="D33" s="146">
        <v>0</v>
      </c>
      <c r="E33" s="146">
        <v>0</v>
      </c>
      <c r="F33" s="146">
        <v>0</v>
      </c>
      <c r="G33" s="158">
        <v>0</v>
      </c>
      <c r="H33" s="151">
        <v>0</v>
      </c>
      <c r="I33" s="151">
        <v>0</v>
      </c>
      <c r="J33" s="151">
        <v>0</v>
      </c>
      <c r="K33" s="29"/>
      <c r="L33" s="29"/>
    </row>
    <row r="34" spans="1:12" s="25" customFormat="1" ht="19.350000000000001" customHeight="1">
      <c r="A34" s="117">
        <v>17</v>
      </c>
      <c r="B34" s="145" t="s">
        <v>70</v>
      </c>
      <c r="C34" s="146">
        <v>0</v>
      </c>
      <c r="D34" s="146">
        <v>0</v>
      </c>
      <c r="E34" s="146">
        <v>0</v>
      </c>
      <c r="F34" s="146">
        <v>0</v>
      </c>
      <c r="G34" s="158">
        <v>0</v>
      </c>
      <c r="H34" s="151">
        <v>0</v>
      </c>
      <c r="I34" s="151">
        <v>0</v>
      </c>
      <c r="J34" s="151">
        <v>0</v>
      </c>
      <c r="K34" s="29"/>
      <c r="L34" s="29"/>
    </row>
    <row r="35" spans="1:12" ht="19.350000000000001" customHeight="1">
      <c r="A35" s="117">
        <v>18</v>
      </c>
      <c r="B35" s="36" t="s">
        <v>44</v>
      </c>
      <c r="C35" s="36">
        <f>C33+C34</f>
        <v>0</v>
      </c>
      <c r="D35" s="36">
        <f>D33+D34</f>
        <v>0</v>
      </c>
      <c r="E35" s="36">
        <f>E33+E34</f>
        <v>0</v>
      </c>
      <c r="F35" s="36">
        <f t="shared" ref="F35:J35" si="8">F33+F34</f>
        <v>0</v>
      </c>
      <c r="G35" s="155">
        <f t="shared" si="8"/>
        <v>0</v>
      </c>
      <c r="H35" s="148">
        <f t="shared" si="8"/>
        <v>0</v>
      </c>
      <c r="I35" s="148">
        <f t="shared" si="8"/>
        <v>0</v>
      </c>
      <c r="J35" s="148">
        <f t="shared" si="8"/>
        <v>0</v>
      </c>
      <c r="K35" s="30"/>
      <c r="L35" s="31"/>
    </row>
    <row r="36" spans="1:12" ht="19.350000000000001" customHeight="1">
      <c r="A36" s="117">
        <v>19</v>
      </c>
      <c r="B36" s="145" t="s">
        <v>71</v>
      </c>
      <c r="C36" s="165">
        <v>0</v>
      </c>
      <c r="D36" s="165">
        <v>0</v>
      </c>
      <c r="E36" s="165">
        <v>0</v>
      </c>
      <c r="F36" s="165">
        <v>0</v>
      </c>
      <c r="G36" s="154">
        <v>0</v>
      </c>
      <c r="H36" s="147">
        <v>0</v>
      </c>
      <c r="I36" s="147">
        <v>0</v>
      </c>
      <c r="J36" s="147">
        <v>0</v>
      </c>
      <c r="K36" s="30"/>
      <c r="L36" s="31"/>
    </row>
    <row r="37" spans="1:12" ht="19.350000000000001" customHeight="1">
      <c r="A37" s="117">
        <v>20</v>
      </c>
      <c r="B37" s="145" t="s">
        <v>72</v>
      </c>
      <c r="C37" s="165">
        <v>6</v>
      </c>
      <c r="D37" s="165">
        <v>10</v>
      </c>
      <c r="E37" s="165">
        <v>10</v>
      </c>
      <c r="F37" s="165">
        <v>9</v>
      </c>
      <c r="G37" s="154">
        <v>10</v>
      </c>
      <c r="H37" s="147">
        <v>10</v>
      </c>
      <c r="I37" s="147">
        <v>10</v>
      </c>
      <c r="J37" s="147">
        <v>10</v>
      </c>
      <c r="K37" s="30"/>
      <c r="L37" s="31"/>
    </row>
    <row r="38" spans="1:12" s="25" customFormat="1" ht="19.350000000000001" customHeight="1">
      <c r="A38" s="118">
        <v>21</v>
      </c>
      <c r="B38" s="23" t="s">
        <v>19</v>
      </c>
      <c r="C38" s="23">
        <f>C32+C35-C36-C37</f>
        <v>-46</v>
      </c>
      <c r="D38" s="23">
        <f>D32+D35-D36-D37</f>
        <v>-50</v>
      </c>
      <c r="E38" s="23">
        <f>E32+E35-E36-E37</f>
        <v>-50</v>
      </c>
      <c r="F38" s="23">
        <f t="shared" ref="F38:J38" si="9">F32+F35-F36-F37</f>
        <v>-49</v>
      </c>
      <c r="G38" s="159">
        <f t="shared" si="9"/>
        <v>-52</v>
      </c>
      <c r="H38" s="152">
        <f t="shared" si="9"/>
        <v>-53</v>
      </c>
      <c r="I38" s="152">
        <f t="shared" si="9"/>
        <v>-54</v>
      </c>
      <c r="J38" s="152">
        <f t="shared" si="9"/>
        <v>-56</v>
      </c>
      <c r="K38" s="29"/>
      <c r="L38" s="29"/>
    </row>
    <row r="43" spans="1:12">
      <c r="B43" s="45"/>
    </row>
  </sheetData>
  <mergeCells count="10">
    <mergeCell ref="A4:J4"/>
    <mergeCell ref="A7:B7"/>
    <mergeCell ref="B11:J11"/>
    <mergeCell ref="G6:J6"/>
    <mergeCell ref="G7:H7"/>
    <mergeCell ref="I7:J7"/>
    <mergeCell ref="A5:B5"/>
    <mergeCell ref="A6:B6"/>
    <mergeCell ref="A8:B10"/>
    <mergeCell ref="C5:J5"/>
  </mergeCells>
  <pageMargins left="0.70866141732283472" right="0.55118110236220474" top="0.78740157480314965" bottom="0.17" header="0.51181102362204722" footer="0.17"/>
  <pageSetup paperSize="9" scale="78" orientation="landscape" horizontalDpi="1200" verticalDpi="1200" r:id="rId1"/>
  <headerFooter alignWithMargins="0">
    <oddHeader>&amp;LWirtschaftsplan für Sonstige Sondervermögen
1. Erfolgsplan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00B050"/>
  </sheetPr>
  <dimension ref="A1:J30"/>
  <sheetViews>
    <sheetView topLeftCell="A6" zoomScale="75" zoomScaleNormal="75" zoomScaleSheetLayoutView="90" zoomScalePageLayoutView="90" workbookViewId="0">
      <selection activeCell="C8" sqref="C8"/>
    </sheetView>
  </sheetViews>
  <sheetFormatPr baseColWidth="10" defaultRowHeight="14.25"/>
  <cols>
    <col min="1" max="1" width="6.42578125" bestFit="1" customWidth="1"/>
    <col min="2" max="2" width="50.5703125" style="1" customWidth="1"/>
    <col min="3" max="10" width="12.85546875" style="1" customWidth="1"/>
  </cols>
  <sheetData>
    <row r="1" spans="1:10" ht="15.75" hidden="1" customHeight="1">
      <c r="B1" s="13"/>
      <c r="C1" s="13"/>
      <c r="D1" s="13"/>
      <c r="E1" s="13"/>
      <c r="F1" s="16"/>
      <c r="G1" s="16"/>
      <c r="H1" s="16"/>
      <c r="I1" s="16"/>
      <c r="J1" s="16"/>
    </row>
    <row r="2" spans="1:10" ht="15.75" hidden="1" customHeight="1">
      <c r="B2" s="13"/>
      <c r="C2" s="13"/>
      <c r="D2" s="13"/>
      <c r="E2" s="13"/>
      <c r="F2" s="16"/>
      <c r="G2" s="16"/>
      <c r="H2" s="16"/>
      <c r="I2" s="16"/>
      <c r="J2" s="16"/>
    </row>
    <row r="3" spans="1:10" ht="15.75" hidden="1" customHeight="1">
      <c r="B3" s="16"/>
      <c r="C3" s="16"/>
      <c r="D3" s="16"/>
      <c r="E3" s="16"/>
      <c r="F3" s="16"/>
      <c r="G3" s="16"/>
      <c r="H3" s="16"/>
      <c r="I3" s="16"/>
      <c r="J3" s="16"/>
    </row>
    <row r="4" spans="1:10" ht="15.75" hidden="1" customHeight="1">
      <c r="B4" s="16"/>
      <c r="C4" s="16"/>
      <c r="D4" s="16"/>
      <c r="E4" s="16"/>
      <c r="F4" s="16"/>
      <c r="G4" s="16"/>
      <c r="H4" s="16"/>
      <c r="I4" s="16"/>
      <c r="J4" s="16"/>
    </row>
    <row r="5" spans="1:10" ht="15.75" hidden="1" customHeight="1">
      <c r="B5" s="16"/>
      <c r="C5" s="16"/>
      <c r="D5" s="16"/>
      <c r="E5" s="16"/>
      <c r="F5" s="16"/>
      <c r="G5" s="16"/>
      <c r="H5" s="16"/>
      <c r="I5" s="16"/>
      <c r="J5" s="16"/>
    </row>
    <row r="6" spans="1:10" ht="22.5" customHeight="1">
      <c r="A6" s="666" t="s">
        <v>13</v>
      </c>
      <c r="B6" s="667"/>
      <c r="C6" s="667"/>
      <c r="D6" s="667"/>
      <c r="E6" s="667"/>
      <c r="F6" s="667"/>
      <c r="G6" s="667"/>
      <c r="H6" s="667"/>
      <c r="I6" s="667"/>
      <c r="J6" s="668"/>
    </row>
    <row r="7" spans="1:10" ht="36" customHeight="1">
      <c r="A7" s="714" t="s">
        <v>66</v>
      </c>
      <c r="B7" s="715"/>
      <c r="C7" s="688" t="s">
        <v>374</v>
      </c>
      <c r="D7" s="688"/>
      <c r="E7" s="688"/>
      <c r="F7" s="688"/>
      <c r="G7" s="688"/>
      <c r="H7" s="688"/>
      <c r="I7" s="688"/>
      <c r="J7" s="748"/>
    </row>
    <row r="8" spans="1:10" ht="15.75" customHeight="1">
      <c r="A8" s="643" t="s">
        <v>14</v>
      </c>
      <c r="B8" s="644"/>
      <c r="C8" s="24"/>
      <c r="D8" s="24"/>
      <c r="E8" s="24"/>
      <c r="F8" s="24"/>
      <c r="G8" s="645" t="s">
        <v>216</v>
      </c>
      <c r="H8" s="646"/>
      <c r="I8" s="646"/>
      <c r="J8" s="647"/>
    </row>
    <row r="9" spans="1:10" ht="18" customHeight="1">
      <c r="A9" s="678"/>
      <c r="B9" s="680"/>
      <c r="C9" s="120"/>
      <c r="D9" s="120"/>
      <c r="E9" s="120"/>
      <c r="F9" s="120"/>
      <c r="G9" s="694" t="s">
        <v>52</v>
      </c>
      <c r="H9" s="695"/>
      <c r="I9" s="694" t="s">
        <v>51</v>
      </c>
      <c r="J9" s="695"/>
    </row>
    <row r="10" spans="1:10" ht="12.75">
      <c r="A10" s="308" t="s">
        <v>24</v>
      </c>
      <c r="B10" s="226" t="s">
        <v>22</v>
      </c>
      <c r="C10" s="130" t="s">
        <v>86</v>
      </c>
      <c r="D10" s="130" t="s">
        <v>86</v>
      </c>
      <c r="E10" s="130" t="s">
        <v>20</v>
      </c>
      <c r="F10" s="130" t="s">
        <v>85</v>
      </c>
      <c r="G10" s="106" t="s">
        <v>6</v>
      </c>
      <c r="H10" s="32" t="s">
        <v>7</v>
      </c>
      <c r="I10" s="106" t="s">
        <v>8</v>
      </c>
      <c r="J10" s="106" t="s">
        <v>49</v>
      </c>
    </row>
    <row r="11" spans="1:10" ht="12.75">
      <c r="A11" s="313"/>
      <c r="B11" s="227"/>
      <c r="C11" s="366">
        <v>2015</v>
      </c>
      <c r="D11" s="366">
        <v>2016</v>
      </c>
      <c r="E11" s="366">
        <v>2017</v>
      </c>
      <c r="F11" s="366">
        <v>2017</v>
      </c>
      <c r="G11" s="367">
        <v>2018</v>
      </c>
      <c r="H11" s="367">
        <v>2019</v>
      </c>
      <c r="I11" s="368">
        <v>2020</v>
      </c>
      <c r="J11" s="369">
        <v>2021</v>
      </c>
    </row>
    <row r="12" spans="1:10" ht="19.350000000000001" customHeight="1">
      <c r="A12" s="314"/>
      <c r="B12" s="230"/>
      <c r="C12" s="131" t="s">
        <v>3</v>
      </c>
      <c r="D12" s="131" t="s">
        <v>3</v>
      </c>
      <c r="E12" s="131" t="s">
        <v>3</v>
      </c>
      <c r="F12" s="131" t="s">
        <v>3</v>
      </c>
      <c r="G12" s="131" t="s">
        <v>3</v>
      </c>
      <c r="H12" s="131" t="s">
        <v>3</v>
      </c>
      <c r="I12" s="131" t="s">
        <v>3</v>
      </c>
      <c r="J12" s="131" t="s">
        <v>3</v>
      </c>
    </row>
    <row r="13" spans="1:10" s="8" customFormat="1" ht="19.350000000000001" customHeight="1">
      <c r="A13" s="119"/>
      <c r="B13" s="35"/>
      <c r="C13" s="33"/>
      <c r="D13" s="33"/>
      <c r="E13" s="33"/>
      <c r="F13" s="4"/>
      <c r="G13" s="4"/>
      <c r="H13" s="4"/>
      <c r="I13" s="4"/>
      <c r="J13" s="4"/>
    </row>
    <row r="14" spans="1:10" s="8" customFormat="1" ht="19.350000000000001" customHeight="1">
      <c r="A14" s="298">
        <v>1</v>
      </c>
      <c r="B14" s="102" t="s">
        <v>61</v>
      </c>
      <c r="C14" s="233">
        <v>0</v>
      </c>
      <c r="D14" s="233">
        <v>0</v>
      </c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</row>
    <row r="15" spans="1:10" s="8" customFormat="1" ht="19.350000000000001" customHeight="1">
      <c r="A15" s="298">
        <v>2</v>
      </c>
      <c r="B15" s="113" t="s">
        <v>62</v>
      </c>
      <c r="C15" s="232">
        <v>0</v>
      </c>
      <c r="D15" s="232">
        <v>0</v>
      </c>
      <c r="E15" s="232">
        <v>0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</row>
    <row r="16" spans="1:10" s="8" customFormat="1" ht="19.350000000000001" customHeight="1">
      <c r="A16" s="298">
        <v>3</v>
      </c>
      <c r="B16" s="113" t="s">
        <v>63</v>
      </c>
      <c r="C16" s="232">
        <v>0</v>
      </c>
      <c r="D16" s="232">
        <v>0</v>
      </c>
      <c r="E16" s="232">
        <v>0</v>
      </c>
      <c r="F16" s="233">
        <v>0</v>
      </c>
      <c r="G16" s="233">
        <v>0</v>
      </c>
      <c r="H16" s="233">
        <v>0</v>
      </c>
      <c r="I16" s="233">
        <v>0</v>
      </c>
      <c r="J16" s="233">
        <v>0</v>
      </c>
    </row>
    <row r="17" spans="1:10" s="8" customFormat="1" ht="19.350000000000001" customHeight="1">
      <c r="A17" s="298">
        <v>4</v>
      </c>
      <c r="B17" s="113" t="s">
        <v>64</v>
      </c>
      <c r="C17" s="232">
        <v>0</v>
      </c>
      <c r="D17" s="232">
        <v>0</v>
      </c>
      <c r="E17" s="232">
        <v>0</v>
      </c>
      <c r="F17" s="233">
        <v>0</v>
      </c>
      <c r="G17" s="233">
        <v>0</v>
      </c>
      <c r="H17" s="233">
        <v>0</v>
      </c>
      <c r="I17" s="233">
        <v>0</v>
      </c>
      <c r="J17" s="233">
        <v>0</v>
      </c>
    </row>
    <row r="18" spans="1:10" ht="19.350000000000001" customHeight="1">
      <c r="A18" s="298">
        <v>5</v>
      </c>
      <c r="B18" s="325" t="s">
        <v>65</v>
      </c>
      <c r="C18" s="581">
        <v>0</v>
      </c>
      <c r="D18" s="581">
        <v>0</v>
      </c>
      <c r="E18" s="581">
        <v>0</v>
      </c>
      <c r="F18" s="233">
        <v>0</v>
      </c>
      <c r="G18" s="233">
        <v>0</v>
      </c>
      <c r="H18" s="233">
        <v>0</v>
      </c>
      <c r="I18" s="233">
        <v>0</v>
      </c>
      <c r="J18" s="233">
        <v>0</v>
      </c>
    </row>
    <row r="19" spans="1:10" ht="19.350000000000001" customHeight="1">
      <c r="A19" s="298">
        <v>6</v>
      </c>
      <c r="B19" s="305" t="s">
        <v>60</v>
      </c>
      <c r="C19" s="318">
        <f>SUM(C14:C18)</f>
        <v>0</v>
      </c>
      <c r="D19" s="318">
        <f>SUM(D14:D18)</f>
        <v>0</v>
      </c>
      <c r="E19" s="318">
        <f>SUM(E14:E18)</f>
        <v>0</v>
      </c>
      <c r="F19" s="318">
        <f t="shared" ref="F19:J19" si="0">SUM(F14:F18)</f>
        <v>0</v>
      </c>
      <c r="G19" s="318">
        <f t="shared" si="0"/>
        <v>0</v>
      </c>
      <c r="H19" s="318">
        <f t="shared" si="0"/>
        <v>0</v>
      </c>
      <c r="I19" s="318">
        <f t="shared" si="0"/>
        <v>0</v>
      </c>
      <c r="J19" s="321">
        <f t="shared" si="0"/>
        <v>0</v>
      </c>
    </row>
    <row r="20" spans="1:10" s="8" customFormat="1" ht="19.350000000000001" customHeight="1">
      <c r="A20" s="298">
        <v>7</v>
      </c>
      <c r="B20" s="102" t="s">
        <v>53</v>
      </c>
      <c r="C20" s="232">
        <v>-46</v>
      </c>
      <c r="D20" s="232">
        <v>-50</v>
      </c>
      <c r="E20" s="232">
        <v>-50</v>
      </c>
      <c r="F20" s="233">
        <v>-49</v>
      </c>
      <c r="G20" s="233">
        <v>-52</v>
      </c>
      <c r="H20" s="582">
        <v>-53</v>
      </c>
      <c r="I20" s="582">
        <v>-54</v>
      </c>
      <c r="J20" s="233">
        <v>-56</v>
      </c>
    </row>
    <row r="21" spans="1:10" s="8" customFormat="1" ht="19.350000000000001" customHeight="1">
      <c r="A21" s="298">
        <v>8</v>
      </c>
      <c r="B21" s="113" t="s">
        <v>43</v>
      </c>
      <c r="C21" s="232">
        <v>0</v>
      </c>
      <c r="D21" s="232">
        <v>0</v>
      </c>
      <c r="E21" s="232">
        <v>0</v>
      </c>
      <c r="F21" s="233">
        <v>0</v>
      </c>
      <c r="G21" s="233">
        <v>0</v>
      </c>
      <c r="H21" s="233">
        <v>0</v>
      </c>
      <c r="I21" s="233">
        <v>0</v>
      </c>
      <c r="J21" s="233">
        <v>0</v>
      </c>
    </row>
    <row r="22" spans="1:10" s="8" customFormat="1" ht="19.350000000000001" customHeight="1">
      <c r="A22" s="298">
        <v>9</v>
      </c>
      <c r="B22" s="113" t="s">
        <v>54</v>
      </c>
      <c r="C22" s="232">
        <v>0</v>
      </c>
      <c r="D22" s="232">
        <v>0</v>
      </c>
      <c r="E22" s="232">
        <v>0</v>
      </c>
      <c r="F22" s="233">
        <v>0</v>
      </c>
      <c r="G22" s="233">
        <v>0</v>
      </c>
      <c r="H22" s="233">
        <v>0</v>
      </c>
      <c r="I22" s="233">
        <v>0</v>
      </c>
      <c r="J22" s="233">
        <v>0</v>
      </c>
    </row>
    <row r="23" spans="1:10" s="8" customFormat="1" ht="19.350000000000001" customHeight="1">
      <c r="A23" s="298">
        <v>10</v>
      </c>
      <c r="B23" s="113" t="s">
        <v>55</v>
      </c>
      <c r="C23" s="232">
        <v>0</v>
      </c>
      <c r="D23" s="232">
        <v>0</v>
      </c>
      <c r="E23" s="232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</row>
    <row r="24" spans="1:10" s="8" customFormat="1" ht="19.350000000000001" customHeight="1">
      <c r="A24" s="298">
        <v>11</v>
      </c>
      <c r="B24" s="325" t="s">
        <v>56</v>
      </c>
      <c r="C24" s="232">
        <v>46</v>
      </c>
      <c r="D24" s="232">
        <v>50</v>
      </c>
      <c r="E24" s="232">
        <v>50</v>
      </c>
      <c r="F24" s="233">
        <v>49</v>
      </c>
      <c r="G24" s="233">
        <v>52</v>
      </c>
      <c r="H24" s="233">
        <v>53</v>
      </c>
      <c r="I24" s="233">
        <v>54</v>
      </c>
      <c r="J24" s="233">
        <v>56</v>
      </c>
    </row>
    <row r="25" spans="1:10" s="8" customFormat="1" ht="19.350000000000001" customHeight="1">
      <c r="A25" s="298">
        <v>12</v>
      </c>
      <c r="B25" s="325" t="s">
        <v>67</v>
      </c>
      <c r="C25" s="232">
        <v>0</v>
      </c>
      <c r="D25" s="232">
        <v>0</v>
      </c>
      <c r="E25" s="232">
        <v>0</v>
      </c>
      <c r="F25" s="233">
        <v>0</v>
      </c>
      <c r="G25" s="233">
        <v>0</v>
      </c>
      <c r="H25" s="233">
        <v>0</v>
      </c>
      <c r="I25" s="233">
        <v>0</v>
      </c>
      <c r="J25" s="233">
        <v>0</v>
      </c>
    </row>
    <row r="26" spans="1:10" s="8" customFormat="1" ht="19.350000000000001" customHeight="1">
      <c r="A26" s="298">
        <v>13</v>
      </c>
      <c r="B26" s="325" t="s">
        <v>57</v>
      </c>
      <c r="C26" s="232">
        <v>0</v>
      </c>
      <c r="D26" s="232">
        <v>0</v>
      </c>
      <c r="E26" s="232">
        <v>0</v>
      </c>
      <c r="F26" s="233">
        <v>0</v>
      </c>
      <c r="G26" s="233">
        <v>0</v>
      </c>
      <c r="H26" s="233">
        <v>0</v>
      </c>
      <c r="I26" s="233">
        <v>0</v>
      </c>
      <c r="J26" s="233">
        <v>0</v>
      </c>
    </row>
    <row r="27" spans="1:10" ht="19.350000000000001" customHeight="1">
      <c r="A27" s="298">
        <v>14</v>
      </c>
      <c r="B27" s="325" t="s">
        <v>58</v>
      </c>
      <c r="C27" s="232">
        <v>0</v>
      </c>
      <c r="D27" s="232">
        <v>0</v>
      </c>
      <c r="E27" s="232">
        <v>0</v>
      </c>
      <c r="F27" s="233">
        <v>0</v>
      </c>
      <c r="G27" s="233">
        <v>0</v>
      </c>
      <c r="H27" s="233">
        <v>0</v>
      </c>
      <c r="I27" s="233">
        <v>0</v>
      </c>
      <c r="J27" s="233">
        <v>0</v>
      </c>
    </row>
    <row r="28" spans="1:10" ht="18.75" customHeight="1">
      <c r="A28" s="121">
        <v>15</v>
      </c>
      <c r="B28" s="305" t="s">
        <v>59</v>
      </c>
      <c r="C28" s="318">
        <f>SUM(C20:C27)</f>
        <v>0</v>
      </c>
      <c r="D28" s="318">
        <f>SUM(D20:D27)</f>
        <v>0</v>
      </c>
      <c r="E28" s="318">
        <f>SUM(E20:E27)</f>
        <v>0</v>
      </c>
      <c r="F28" s="318">
        <f t="shared" ref="F28:J28" si="1">SUM(F20:F27)</f>
        <v>0</v>
      </c>
      <c r="G28" s="318">
        <f t="shared" si="1"/>
        <v>0</v>
      </c>
      <c r="H28" s="318">
        <f t="shared" si="1"/>
        <v>0</v>
      </c>
      <c r="I28" s="318">
        <f t="shared" si="1"/>
        <v>0</v>
      </c>
      <c r="J28" s="318">
        <f t="shared" si="1"/>
        <v>0</v>
      </c>
    </row>
    <row r="29" spans="1:10">
      <c r="A29" s="201"/>
      <c r="B29" s="14"/>
      <c r="C29" s="14"/>
      <c r="D29" s="14"/>
      <c r="E29" s="14"/>
      <c r="F29" s="14"/>
      <c r="G29" s="14"/>
      <c r="H29" s="14"/>
      <c r="I29" s="14"/>
      <c r="J29" s="14"/>
    </row>
    <row r="30" spans="1:10" ht="30" customHeight="1">
      <c r="A30" s="201"/>
      <c r="B30" s="747" t="s">
        <v>375</v>
      </c>
      <c r="C30" s="747"/>
      <c r="D30" s="747"/>
      <c r="E30" s="747"/>
      <c r="F30" s="747"/>
      <c r="G30" s="747"/>
      <c r="H30" s="747"/>
      <c r="I30" s="747"/>
      <c r="J30" s="747"/>
    </row>
  </sheetData>
  <mergeCells count="9">
    <mergeCell ref="B30:J30"/>
    <mergeCell ref="G9:H9"/>
    <mergeCell ref="I9:J9"/>
    <mergeCell ref="A9:B9"/>
    <mergeCell ref="A6:J6"/>
    <mergeCell ref="A7:B7"/>
    <mergeCell ref="A8:B8"/>
    <mergeCell ref="G8:J8"/>
    <mergeCell ref="C7:J7"/>
  </mergeCells>
  <phoneticPr fontId="0" type="noConversion"/>
  <pageMargins left="0.51181102362204722" right="0.51181102362204722" top="0.98425196850393704" bottom="0.98425196850393704" header="0.6692913385826772" footer="0.51181102362204722"/>
  <pageSetup paperSize="9" scale="85" orientation="landscape" horizontalDpi="4294967292" r:id="rId1"/>
  <headerFooter alignWithMargins="0">
    <oddHeader>&amp;LWirtschaftsplan für Sonstige Sondervermögen
2. Vermögensplan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3"/>
  <sheetViews>
    <sheetView topLeftCell="A4" zoomScale="80" zoomScaleNormal="80" zoomScaleSheetLayoutView="90" workbookViewId="0">
      <selection activeCell="B12" sqref="B12"/>
    </sheetView>
  </sheetViews>
  <sheetFormatPr baseColWidth="10" defaultColWidth="6.28515625" defaultRowHeight="12.75"/>
  <cols>
    <col min="1" max="1" width="6.28515625" style="12" bestFit="1" customWidth="1"/>
    <col min="2" max="2" width="43.85546875" style="12" customWidth="1"/>
    <col min="3" max="10" width="12.7109375" style="12" customWidth="1"/>
    <col min="11" max="11" width="9.5703125" style="9" customWidth="1"/>
    <col min="12" max="12" width="3" style="111" customWidth="1"/>
    <col min="13" max="16384" width="6.28515625" style="12"/>
  </cols>
  <sheetData>
    <row r="1" spans="1:12" customFormat="1" ht="18" hidden="1">
      <c r="B1" s="13"/>
      <c r="C1" s="178"/>
      <c r="D1" s="178"/>
      <c r="E1" s="178"/>
      <c r="F1" s="178"/>
    </row>
    <row r="2" spans="1:12" customFormat="1" ht="18" hidden="1">
      <c r="B2" s="13"/>
      <c r="C2" s="178"/>
      <c r="D2" s="178"/>
      <c r="E2" s="178"/>
      <c r="F2" s="178"/>
    </row>
    <row r="3" spans="1:12" customFormat="1" ht="18" hidden="1">
      <c r="B3" s="13"/>
      <c r="I3" s="5"/>
      <c r="J3" s="5"/>
    </row>
    <row r="4" spans="1:12" customFormat="1" ht="18">
      <c r="A4" s="640" t="s">
        <v>12</v>
      </c>
      <c r="B4" s="641"/>
      <c r="C4" s="641"/>
      <c r="D4" s="641"/>
      <c r="E4" s="641"/>
      <c r="F4" s="641"/>
      <c r="G4" s="641"/>
      <c r="H4" s="641"/>
      <c r="I4" s="641"/>
      <c r="J4" s="642"/>
    </row>
    <row r="5" spans="1:12" ht="15.75" customHeight="1">
      <c r="A5" s="643" t="s">
        <v>66</v>
      </c>
      <c r="B5" s="644"/>
      <c r="C5" s="648" t="s">
        <v>171</v>
      </c>
      <c r="D5" s="648"/>
      <c r="E5" s="648"/>
      <c r="F5" s="648"/>
      <c r="G5" s="648"/>
      <c r="H5" s="648"/>
      <c r="I5" s="648"/>
      <c r="J5" s="649"/>
      <c r="K5" s="107"/>
      <c r="L5" s="26"/>
    </row>
    <row r="6" spans="1:12" ht="15">
      <c r="A6" s="643" t="s">
        <v>14</v>
      </c>
      <c r="B6" s="644"/>
      <c r="C6" s="24"/>
      <c r="D6" s="24"/>
      <c r="E6" s="24"/>
      <c r="F6" s="24"/>
      <c r="G6" s="645" t="s">
        <v>216</v>
      </c>
      <c r="H6" s="646"/>
      <c r="I6" s="646"/>
      <c r="J6" s="647"/>
      <c r="K6" s="27"/>
      <c r="L6" s="27"/>
    </row>
    <row r="7" spans="1:12" ht="15">
      <c r="A7" s="660"/>
      <c r="B7" s="661"/>
      <c r="C7" s="123"/>
      <c r="D7" s="123"/>
      <c r="E7" s="123"/>
      <c r="F7" s="24"/>
      <c r="G7" s="662" t="s">
        <v>52</v>
      </c>
      <c r="H7" s="663"/>
      <c r="I7" s="662" t="s">
        <v>51</v>
      </c>
      <c r="J7" s="663"/>
      <c r="K7" s="27"/>
      <c r="L7" s="27"/>
    </row>
    <row r="8" spans="1:12" ht="15.75" customHeight="1">
      <c r="A8" s="654" t="s">
        <v>21</v>
      </c>
      <c r="B8" s="655"/>
      <c r="C8" s="308" t="s">
        <v>86</v>
      </c>
      <c r="D8" s="308" t="s">
        <v>86</v>
      </c>
      <c r="E8" s="308" t="s">
        <v>20</v>
      </c>
      <c r="F8" s="308" t="s">
        <v>85</v>
      </c>
      <c r="G8" s="309" t="s">
        <v>6</v>
      </c>
      <c r="H8" s="310" t="s">
        <v>7</v>
      </c>
      <c r="I8" s="309" t="s">
        <v>8</v>
      </c>
      <c r="J8" s="309" t="s">
        <v>49</v>
      </c>
      <c r="K8" s="108"/>
      <c r="L8" s="109"/>
    </row>
    <row r="9" spans="1:12" ht="15.75" customHeight="1">
      <c r="A9" s="656"/>
      <c r="B9" s="657"/>
      <c r="C9" s="366">
        <v>2015</v>
      </c>
      <c r="D9" s="366">
        <v>2016</v>
      </c>
      <c r="E9" s="366">
        <v>2017</v>
      </c>
      <c r="F9" s="366">
        <v>2017</v>
      </c>
      <c r="G9" s="367">
        <v>2018</v>
      </c>
      <c r="H9" s="367">
        <v>2019</v>
      </c>
      <c r="I9" s="368">
        <v>2020</v>
      </c>
      <c r="J9" s="369">
        <v>2021</v>
      </c>
      <c r="K9" s="108"/>
      <c r="L9" s="109"/>
    </row>
    <row r="10" spans="1:12" ht="15.75" customHeight="1">
      <c r="A10" s="658"/>
      <c r="B10" s="659"/>
      <c r="C10" s="312" t="s">
        <v>3</v>
      </c>
      <c r="D10" s="312" t="s">
        <v>3</v>
      </c>
      <c r="E10" s="312" t="s">
        <v>3</v>
      </c>
      <c r="F10" s="312" t="s">
        <v>3</v>
      </c>
      <c r="G10" s="312" t="s">
        <v>3</v>
      </c>
      <c r="H10" s="312" t="s">
        <v>3</v>
      </c>
      <c r="I10" s="312" t="s">
        <v>3</v>
      </c>
      <c r="J10" s="312" t="s">
        <v>3</v>
      </c>
      <c r="K10" s="110"/>
      <c r="L10" s="109"/>
    </row>
    <row r="11" spans="1:12" ht="15.75" customHeight="1">
      <c r="A11" s="554" t="s">
        <v>24</v>
      </c>
      <c r="B11" s="650" t="s">
        <v>196</v>
      </c>
      <c r="C11" s="651"/>
      <c r="D11" s="652"/>
      <c r="E11" s="652"/>
      <c r="F11" s="652"/>
      <c r="G11" s="652"/>
      <c r="H11" s="652"/>
      <c r="I11" s="652"/>
      <c r="J11" s="653"/>
      <c r="K11" s="11"/>
      <c r="L11" s="11"/>
    </row>
    <row r="12" spans="1:12" ht="15.75" customHeight="1">
      <c r="A12" s="116">
        <v>1</v>
      </c>
      <c r="B12" s="21" t="s">
        <v>9</v>
      </c>
      <c r="C12" s="21">
        <f>'Erfolgsplan TSVG'!C12+'Erfolgsplan TSVV'!C12+'Erfolgsplan CSG'!C12</f>
        <v>11671.222310000001</v>
      </c>
      <c r="D12" s="21">
        <f>'Erfolgsplan TSVG'!D12+'Erfolgsplan TSVV'!D12+'Erfolgsplan CSG'!D12</f>
        <v>9136.2361899999996</v>
      </c>
      <c r="E12" s="21">
        <f>'Erfolgsplan TSVG'!E12+'Erfolgsplan TSVV'!E12+'Erfolgsplan CSG'!E12</f>
        <v>10835.258481896552</v>
      </c>
      <c r="F12" s="213">
        <f>'Erfolgsplan TSVG'!F12+'Erfolgsplan TSVV'!F12+'Erfolgsplan CSG'!F12</f>
        <v>8703.2584818965515</v>
      </c>
      <c r="G12" s="287">
        <f>'Erfolgsplan TSVG'!G12+'Erfolgsplan TSVV'!G12+'Erfolgsplan CSG'!G12</f>
        <v>9243.4429436206901</v>
      </c>
      <c r="H12" s="21">
        <f>'Erfolgsplan TSVG'!H12+'Erfolgsplan TSVV'!H12+'Erfolgsplan CSG'!H12</f>
        <v>8815.4429436206901</v>
      </c>
      <c r="I12" s="21">
        <f>'Erfolgsplan TSVG'!I12+'Erfolgsplan TSVV'!I12+'Erfolgsplan CSG'!I12</f>
        <v>8916.4429436206901</v>
      </c>
      <c r="J12" s="213">
        <f>'Erfolgsplan TSVG'!J12+'Erfolgsplan TSVV'!J12+'Erfolgsplan CSG'!J12</f>
        <v>9396.4429436206901</v>
      </c>
      <c r="K12" s="10"/>
      <c r="L12" s="28"/>
    </row>
    <row r="13" spans="1:12" s="172" customFormat="1" ht="15.75" customHeight="1">
      <c r="A13" s="166" t="s">
        <v>112</v>
      </c>
      <c r="B13" s="167" t="s">
        <v>113</v>
      </c>
      <c r="C13" s="167">
        <f>'Erfolgsplan TSVG'!C13+'Erfolgsplan TSVV'!C13+'Erfolgsplan CSG'!C13</f>
        <v>6472</v>
      </c>
      <c r="D13" s="167">
        <f>'Erfolgsplan TSVG'!D13+'Erfolgsplan TSVV'!D13+'Erfolgsplan CSG'!D13</f>
        <v>3068</v>
      </c>
      <c r="E13" s="167">
        <f>'Erfolgsplan TSVG'!E13+'Erfolgsplan TSVV'!E13+'Erfolgsplan CSG'!E13</f>
        <v>5443</v>
      </c>
      <c r="F13" s="299">
        <f>'Erfolgsplan TSVG'!F13+'Erfolgsplan TSVV'!F13+'Erfolgsplan CSG'!F13</f>
        <v>3871</v>
      </c>
      <c r="G13" s="27">
        <f>'Erfolgsplan TSVG'!G13+'Erfolgsplan TSVV'!G13+'Erfolgsplan CSG'!G13</f>
        <v>3655</v>
      </c>
      <c r="H13" s="167">
        <f>'Erfolgsplan TSVG'!H13+'Erfolgsplan TSVV'!H13+'Erfolgsplan CSG'!H13</f>
        <v>3445</v>
      </c>
      <c r="I13" s="167">
        <f>'Erfolgsplan TSVG'!I13+'Erfolgsplan TSVV'!I13+'Erfolgsplan CSG'!I13</f>
        <v>3445</v>
      </c>
      <c r="J13" s="299">
        <f>'Erfolgsplan TSVG'!J13+'Erfolgsplan TSVV'!J13+'Erfolgsplan CSG'!J13</f>
        <v>3895</v>
      </c>
      <c r="K13" s="170"/>
      <c r="L13" s="171"/>
    </row>
    <row r="14" spans="1:12" s="172" customFormat="1" ht="15.75" customHeight="1">
      <c r="A14" s="166" t="s">
        <v>114</v>
      </c>
      <c r="B14" s="167" t="s">
        <v>115</v>
      </c>
      <c r="C14" s="167">
        <f>'Erfolgsplan TSVG'!C14+'Erfolgsplan TSVV'!C14+'Erfolgsplan CSG'!C14</f>
        <v>4625.9963299999999</v>
      </c>
      <c r="D14" s="167">
        <f>'Erfolgsplan TSVG'!D14+'Erfolgsplan TSVV'!D14+'Erfolgsplan CSG'!D14</f>
        <v>5285.0936599999995</v>
      </c>
      <c r="E14" s="167">
        <f>'Erfolgsplan TSVG'!E14+'Erfolgsplan TSVV'!E14+'Erfolgsplan CSG'!E14</f>
        <v>4907.0547518965523</v>
      </c>
      <c r="F14" s="299">
        <f>'Erfolgsplan TSVG'!F14+'Erfolgsplan TSVV'!F14+'Erfolgsplan CSG'!F14</f>
        <v>4381.0547518965523</v>
      </c>
      <c r="G14" s="27">
        <f>'Erfolgsplan TSVG'!G14+'Erfolgsplan TSVV'!G14+'Erfolgsplan CSG'!G14</f>
        <v>4763.7334036206903</v>
      </c>
      <c r="H14" s="167">
        <f>'Erfolgsplan TSVG'!H14+'Erfolgsplan TSVV'!H14+'Erfolgsplan CSG'!H14</f>
        <v>4763.7334036206903</v>
      </c>
      <c r="I14" s="167">
        <f>'Erfolgsplan TSVG'!I14+'Erfolgsplan TSVV'!I14+'Erfolgsplan CSG'!I14</f>
        <v>4763.7334036206903</v>
      </c>
      <c r="J14" s="299">
        <f>'Erfolgsplan TSVG'!J14+'Erfolgsplan TSVV'!J14+'Erfolgsplan CSG'!J14</f>
        <v>4763.7334036206903</v>
      </c>
      <c r="K14" s="170"/>
      <c r="L14" s="171"/>
    </row>
    <row r="15" spans="1:12" s="172" customFormat="1" ht="15.75" customHeight="1">
      <c r="A15" s="166" t="s">
        <v>116</v>
      </c>
      <c r="B15" s="167" t="s">
        <v>117</v>
      </c>
      <c r="C15" s="167">
        <f>'Erfolgsplan TSVG'!C15+'Erfolgsplan TSVV'!C15+'Erfolgsplan CSG'!C15</f>
        <v>573.22597999999994</v>
      </c>
      <c r="D15" s="167">
        <f>'Erfolgsplan TSVG'!D15+'Erfolgsplan TSVV'!D15+'Erfolgsplan CSG'!D15</f>
        <v>575.22771999999998</v>
      </c>
      <c r="E15" s="167">
        <f>'Erfolgsplan TSVG'!E15+'Erfolgsplan TSVV'!E15+'Erfolgsplan CSG'!E15</f>
        <v>485.20373000000001</v>
      </c>
      <c r="F15" s="299">
        <f>'Erfolgsplan TSVG'!F15+'Erfolgsplan TSVV'!F15+'Erfolgsplan CSG'!F15</f>
        <v>451.20373000000001</v>
      </c>
      <c r="G15" s="27">
        <f>'Erfolgsplan TSVG'!G15+'Erfolgsplan TSVV'!G15+'Erfolgsplan CSG'!G15</f>
        <v>432.70954</v>
      </c>
      <c r="H15" s="167">
        <f>'Erfolgsplan TSVG'!H15+'Erfolgsplan TSVV'!H15+'Erfolgsplan CSG'!H15</f>
        <v>432.70954</v>
      </c>
      <c r="I15" s="167">
        <f>'Erfolgsplan TSVG'!I15+'Erfolgsplan TSVV'!I15+'Erfolgsplan CSG'!I15</f>
        <v>432.70954</v>
      </c>
      <c r="J15" s="299">
        <f>'Erfolgsplan TSVG'!J15+'Erfolgsplan TSVV'!J15+'Erfolgsplan CSG'!J15</f>
        <v>432.70954</v>
      </c>
      <c r="K15" s="170"/>
      <c r="L15" s="171"/>
    </row>
    <row r="16" spans="1:12" s="172" customFormat="1" ht="15.75" customHeight="1">
      <c r="A16" s="166" t="s">
        <v>118</v>
      </c>
      <c r="B16" s="167" t="s">
        <v>119</v>
      </c>
      <c r="C16" s="167">
        <f>'Erfolgsplan TSVG'!C16+'Erfolgsplan TSVV'!C16+'Erfolgsplan CSG'!C16</f>
        <v>0</v>
      </c>
      <c r="D16" s="167">
        <f>'Erfolgsplan TSVG'!D16+'Erfolgsplan TSVV'!D16+'Erfolgsplan CSG'!D16</f>
        <v>207.91480999999996</v>
      </c>
      <c r="E16" s="167">
        <f>'Erfolgsplan TSVG'!E16+'Erfolgsplan TSVV'!E16+'Erfolgsplan CSG'!E16</f>
        <v>0</v>
      </c>
      <c r="F16" s="299">
        <f>'Erfolgsplan TSVG'!F16+'Erfolgsplan TSVV'!F16+'Erfolgsplan CSG'!F16</f>
        <v>0</v>
      </c>
      <c r="G16" s="27">
        <f>'Erfolgsplan TSVG'!G16+'Erfolgsplan TSVV'!G16+'Erfolgsplan CSG'!G16</f>
        <v>392</v>
      </c>
      <c r="H16" s="167">
        <f>'Erfolgsplan TSVG'!H16+'Erfolgsplan TSVV'!H16+'Erfolgsplan CSG'!H16</f>
        <v>174</v>
      </c>
      <c r="I16" s="167">
        <f>'Erfolgsplan TSVG'!I16+'Erfolgsplan TSVV'!I16+'Erfolgsplan CSG'!I16</f>
        <v>275</v>
      </c>
      <c r="J16" s="299">
        <f>'Erfolgsplan TSVG'!J16+'Erfolgsplan TSVV'!J16+'Erfolgsplan CSG'!J16</f>
        <v>305</v>
      </c>
      <c r="K16" s="170"/>
      <c r="L16" s="171"/>
    </row>
    <row r="17" spans="1:12" ht="15.75" customHeight="1">
      <c r="A17" s="117">
        <v>2</v>
      </c>
      <c r="B17" s="165" t="s">
        <v>15</v>
      </c>
      <c r="C17" s="165">
        <f>'Erfolgsplan TSVG'!C17+'Erfolgsplan TSVV'!C17+'Erfolgsplan CSG'!C17</f>
        <v>-4505.1899999999996</v>
      </c>
      <c r="D17" s="165">
        <f>'Erfolgsplan TSVG'!D17+'Erfolgsplan TSVV'!D17+'Erfolgsplan CSG'!D17</f>
        <v>-1993.6</v>
      </c>
      <c r="E17" s="165">
        <f>'Erfolgsplan TSVG'!E17+'Erfolgsplan TSVV'!E17+'Erfolgsplan CSG'!E17</f>
        <v>-3629</v>
      </c>
      <c r="F17" s="221">
        <f>'Erfolgsplan TSVG'!F17+'Erfolgsplan TSVV'!F17+'Erfolgsplan CSG'!F17</f>
        <v>-2581</v>
      </c>
      <c r="G17" s="123">
        <f>'Erfolgsplan TSVG'!G17+'Erfolgsplan TSVV'!G17+'Erfolgsplan CSG'!G17</f>
        <v>-2437</v>
      </c>
      <c r="H17" s="165">
        <f>'Erfolgsplan TSVG'!H17+'Erfolgsplan TSVV'!H17+'Erfolgsplan CSG'!H17</f>
        <v>-2297</v>
      </c>
      <c r="I17" s="165">
        <f>'Erfolgsplan TSVG'!I17+'Erfolgsplan TSVV'!I17+'Erfolgsplan CSG'!I17</f>
        <v>-2297</v>
      </c>
      <c r="J17" s="221">
        <f>'Erfolgsplan TSVG'!J17+'Erfolgsplan TSVV'!J17+'Erfolgsplan CSG'!J17</f>
        <v>-2597</v>
      </c>
      <c r="K17" s="10"/>
      <c r="L17" s="28"/>
    </row>
    <row r="18" spans="1:12" ht="15.75" customHeight="1">
      <c r="A18" s="117">
        <v>3</v>
      </c>
      <c r="B18" s="112" t="s">
        <v>83</v>
      </c>
      <c r="C18" s="165">
        <f>'Erfolgsplan TSVG'!C18+'Erfolgsplan TSVV'!C18+'Erfolgsplan CSG'!C18</f>
        <v>1502.6479899999999</v>
      </c>
      <c r="D18" s="165">
        <f>'Erfolgsplan TSVG'!D18+'Erfolgsplan TSVV'!D18+'Erfolgsplan CSG'!D18</f>
        <v>175.89888999999999</v>
      </c>
      <c r="E18" s="165">
        <f>'Erfolgsplan TSVG'!E18+'Erfolgsplan TSVV'!E18+'Erfolgsplan CSG'!E18</f>
        <v>3157.6671504965916</v>
      </c>
      <c r="F18" s="221">
        <f>'Erfolgsplan TSVG'!F18+'Erfolgsplan TSVV'!F18+'Erfolgsplan CSG'!F18</f>
        <v>3152.6671504965916</v>
      </c>
      <c r="G18" s="123">
        <f>'Erfolgsplan TSVG'!G18+'Erfolgsplan TSVV'!G18+'Erfolgsplan CSG'!G18</f>
        <v>7</v>
      </c>
      <c r="H18" s="165">
        <f>'Erfolgsplan TSVG'!H18+'Erfolgsplan TSVV'!H18+'Erfolgsplan CSG'!H18</f>
        <v>7</v>
      </c>
      <c r="I18" s="165">
        <f>'Erfolgsplan TSVG'!I18+'Erfolgsplan TSVV'!I18+'Erfolgsplan CSG'!I18</f>
        <v>7</v>
      </c>
      <c r="J18" s="221">
        <f>'Erfolgsplan TSVG'!J18+'Erfolgsplan TSVV'!J18+'Erfolgsplan CSG'!J18</f>
        <v>7</v>
      </c>
      <c r="K18" s="10"/>
      <c r="L18" s="28"/>
    </row>
    <row r="19" spans="1:12" s="25" customFormat="1" ht="15.75" customHeight="1">
      <c r="A19" s="117">
        <v>4</v>
      </c>
      <c r="B19" s="36" t="s">
        <v>42</v>
      </c>
      <c r="C19" s="36">
        <f>SUM(C13:C18)</f>
        <v>8668.6803</v>
      </c>
      <c r="D19" s="36">
        <f t="shared" ref="D19:J19" si="0">SUM(D13:D18)</f>
        <v>7318.5350799999997</v>
      </c>
      <c r="E19" s="36">
        <f t="shared" si="0"/>
        <v>10363.925632393144</v>
      </c>
      <c r="F19" s="155">
        <f t="shared" si="0"/>
        <v>9274.925632393144</v>
      </c>
      <c r="G19" s="286">
        <f t="shared" si="0"/>
        <v>6813.4429436206901</v>
      </c>
      <c r="H19" s="36">
        <f t="shared" si="0"/>
        <v>6525.4429436206901</v>
      </c>
      <c r="I19" s="36">
        <f t="shared" si="0"/>
        <v>6626.4429436206901</v>
      </c>
      <c r="J19" s="155">
        <f t="shared" si="0"/>
        <v>6806.4429436206901</v>
      </c>
      <c r="K19" s="29"/>
      <c r="L19" s="29"/>
    </row>
    <row r="20" spans="1:12" ht="15.75" customHeight="1">
      <c r="A20" s="117">
        <v>5</v>
      </c>
      <c r="B20" s="165" t="s">
        <v>94</v>
      </c>
      <c r="C20" s="165">
        <f>'Erfolgsplan TSVG'!C20+'Erfolgsplan TSVV'!C20+'Erfolgsplan CSG'!C20</f>
        <v>0</v>
      </c>
      <c r="D20" s="165">
        <f>'Erfolgsplan TSVG'!D20+'Erfolgsplan TSVV'!D20+'Erfolgsplan CSG'!D20</f>
        <v>0</v>
      </c>
      <c r="E20" s="165">
        <f>'Erfolgsplan TSVG'!E20+'Erfolgsplan TSVV'!E20+'Erfolgsplan CSG'!E20</f>
        <v>0</v>
      </c>
      <c r="F20" s="165">
        <f>'Erfolgsplan TSVG'!F20+'Erfolgsplan TSVV'!F20+'Erfolgsplan CSG'!F20</f>
        <v>0</v>
      </c>
      <c r="G20" s="165">
        <f>'Erfolgsplan TSVG'!G20+'Erfolgsplan TSVV'!G20+'Erfolgsplan CSG'!G20</f>
        <v>0</v>
      </c>
      <c r="H20" s="165">
        <f>'Erfolgsplan TSVG'!H20+'Erfolgsplan TSVV'!H20+'Erfolgsplan CSG'!H20</f>
        <v>0</v>
      </c>
      <c r="I20" s="165">
        <f>'Erfolgsplan TSVG'!I20+'Erfolgsplan TSVV'!I20+'Erfolgsplan CSG'!I20</f>
        <v>0</v>
      </c>
      <c r="J20" s="221">
        <f>'Erfolgsplan TSVG'!J20+'Erfolgsplan TSVV'!J20+'Erfolgsplan CSG'!J20</f>
        <v>0</v>
      </c>
      <c r="K20" s="10"/>
      <c r="L20" s="28"/>
    </row>
    <row r="21" spans="1:12" ht="15.75" customHeight="1">
      <c r="A21" s="117">
        <v>6</v>
      </c>
      <c r="B21" s="165" t="s">
        <v>11</v>
      </c>
      <c r="C21" s="165">
        <f>'Erfolgsplan TSVG'!C21+'Erfolgsplan TSVV'!C21+'Erfolgsplan CSG'!C21</f>
        <v>4401.4624899999999</v>
      </c>
      <c r="D21" s="165">
        <f>'Erfolgsplan TSVG'!D21+'Erfolgsplan TSVV'!D21+'Erfolgsplan CSG'!D21</f>
        <v>4668.0713800000003</v>
      </c>
      <c r="E21" s="165">
        <f>'Erfolgsplan TSVG'!E21+'Erfolgsplan TSVV'!E21+'Erfolgsplan CSG'!E21</f>
        <v>4218.493293275862</v>
      </c>
      <c r="F21" s="165">
        <f>'Erfolgsplan TSVG'!F21+'Erfolgsplan TSVV'!F21+'Erfolgsplan CSG'!F21</f>
        <v>4500.493293275862</v>
      </c>
      <c r="G21" s="165">
        <f>'Erfolgsplan TSVG'!G21+'Erfolgsplan TSVV'!G21+'Erfolgsplan CSG'!G21</f>
        <v>5387.9604049999998</v>
      </c>
      <c r="H21" s="165">
        <f>'Erfolgsplan TSVG'!H21+'Erfolgsplan TSVV'!H21+'Erfolgsplan CSG'!H21</f>
        <v>3719.6930574999997</v>
      </c>
      <c r="I21" s="165">
        <f>'Erfolgsplan TSVG'!I21+'Erfolgsplan TSVV'!I21+'Erfolgsplan CSG'!I21</f>
        <v>4313.1257150000001</v>
      </c>
      <c r="J21" s="221">
        <f>'Erfolgsplan TSVG'!J21+'Erfolgsplan TSVV'!J21+'Erfolgsplan CSG'!J21</f>
        <v>6168.3236975</v>
      </c>
      <c r="K21" s="10"/>
      <c r="L21" s="28"/>
    </row>
    <row r="22" spans="1:12" s="172" customFormat="1" ht="15.75" customHeight="1">
      <c r="A22" s="166" t="s">
        <v>74</v>
      </c>
      <c r="B22" s="115" t="s">
        <v>95</v>
      </c>
      <c r="C22" s="167">
        <f>'Erfolgsplan TSVG'!C22+'Erfolgsplan TSVV'!C22+'Erfolgsplan CSG'!C22</f>
        <v>0</v>
      </c>
      <c r="D22" s="167">
        <f>'Erfolgsplan TSVG'!D22+'Erfolgsplan TSVV'!D22+'Erfolgsplan CSG'!D22</f>
        <v>0</v>
      </c>
      <c r="E22" s="167">
        <f>'Erfolgsplan TSVG'!E22+'Erfolgsplan TSVV'!E22+'Erfolgsplan CSG'!E22</f>
        <v>0</v>
      </c>
      <c r="F22" s="167">
        <f>'Erfolgsplan TSVG'!F22+'Erfolgsplan TSVV'!F22+'Erfolgsplan CSG'!F22</f>
        <v>0</v>
      </c>
      <c r="G22" s="167">
        <f>'Erfolgsplan TSVG'!G22+'Erfolgsplan TSVV'!G22+'Erfolgsplan CSG'!G22</f>
        <v>0</v>
      </c>
      <c r="H22" s="167">
        <f>'Erfolgsplan TSVG'!H22+'Erfolgsplan TSVV'!H22+'Erfolgsplan CSG'!H22</f>
        <v>0</v>
      </c>
      <c r="I22" s="167">
        <f>'Erfolgsplan TSVG'!I22+'Erfolgsplan TSVV'!I22+'Erfolgsplan CSG'!I22</f>
        <v>0</v>
      </c>
      <c r="J22" s="299">
        <f>'Erfolgsplan TSVG'!J22+'Erfolgsplan TSVV'!J22+'Erfolgsplan CSG'!J22</f>
        <v>0</v>
      </c>
      <c r="K22" s="170"/>
      <c r="L22" s="171"/>
    </row>
    <row r="23" spans="1:12" ht="15.75" customHeight="1">
      <c r="A23" s="117">
        <v>7</v>
      </c>
      <c r="B23" s="165" t="s">
        <v>43</v>
      </c>
      <c r="C23" s="165">
        <f>'Erfolgsplan TSVG'!C25+'Erfolgsplan TSVV'!C23+'Erfolgsplan CSG'!C23</f>
        <v>6983.1819399999995</v>
      </c>
      <c r="D23" s="165">
        <f>'Erfolgsplan TSVG'!D25+'Erfolgsplan TSVV'!D23+'Erfolgsplan CSG'!D23</f>
        <v>6594.7845599999991</v>
      </c>
      <c r="E23" s="165">
        <f>'Erfolgsplan TSVG'!E25+'Erfolgsplan TSVV'!E23+'Erfolgsplan CSG'!E23</f>
        <v>6369.6</v>
      </c>
      <c r="F23" s="165">
        <f>'Erfolgsplan TSVG'!F25+'Erfolgsplan TSVV'!F23+'Erfolgsplan CSG'!F23</f>
        <v>6159.0770000000002</v>
      </c>
      <c r="G23" s="165">
        <f>'Erfolgsplan TSVG'!G25+'Erfolgsplan TSVV'!G23+'Erfolgsplan CSG'!G23</f>
        <v>6472</v>
      </c>
      <c r="H23" s="165">
        <f>'Erfolgsplan TSVG'!H25+'Erfolgsplan TSVV'!H23+'Erfolgsplan CSG'!H23</f>
        <v>6651</v>
      </c>
      <c r="I23" s="165">
        <f>'Erfolgsplan TSVG'!I25+'Erfolgsplan TSVV'!I23+'Erfolgsplan CSG'!I23</f>
        <v>6194</v>
      </c>
      <c r="J23" s="221">
        <f>'Erfolgsplan TSVG'!J25+'Erfolgsplan TSVV'!J23+'Erfolgsplan CSG'!J23</f>
        <v>6068</v>
      </c>
      <c r="K23" s="10"/>
      <c r="L23" s="28"/>
    </row>
    <row r="24" spans="1:12" ht="15.75" customHeight="1">
      <c r="A24" s="117">
        <v>8</v>
      </c>
      <c r="B24" s="165" t="s">
        <v>16</v>
      </c>
      <c r="C24" s="165">
        <f>'Erfolgsplan TSVG'!C26+'Erfolgsplan TSVV'!C24+'Erfolgsplan CSG'!C24</f>
        <v>3663.1111499999997</v>
      </c>
      <c r="D24" s="165">
        <f>'Erfolgsplan TSVG'!D26+'Erfolgsplan TSVV'!D24+'Erfolgsplan CSG'!D24</f>
        <v>2835.0559499999999</v>
      </c>
      <c r="E24" s="165">
        <f>'Erfolgsplan TSVG'!E26+'Erfolgsplan TSVV'!E24+'Erfolgsplan CSG'!E24</f>
        <v>3990.4564218111</v>
      </c>
      <c r="F24" s="165">
        <f>'Erfolgsplan TSVG'!F26+'Erfolgsplan TSVV'!F24+'Erfolgsplan CSG'!F24</f>
        <v>3836.4824218111003</v>
      </c>
      <c r="G24" s="165">
        <f>'Erfolgsplan TSVG'!G26+'Erfolgsplan TSVV'!G24+'Erfolgsplan CSG'!G24</f>
        <v>2767.6</v>
      </c>
      <c r="H24" s="165">
        <f>'Erfolgsplan TSVG'!H26+'Erfolgsplan TSVV'!H24+'Erfolgsplan CSG'!H24</f>
        <v>2776.3</v>
      </c>
      <c r="I24" s="165">
        <f>'Erfolgsplan TSVG'!I26+'Erfolgsplan TSVV'!I24+'Erfolgsplan CSG'!I24</f>
        <v>2792.3</v>
      </c>
      <c r="J24" s="221">
        <f>'Erfolgsplan TSVG'!J26+'Erfolgsplan TSVV'!J24+'Erfolgsplan CSG'!J24</f>
        <v>2814.3</v>
      </c>
      <c r="K24" s="10"/>
      <c r="L24" s="28"/>
    </row>
    <row r="25" spans="1:12" s="172" customFormat="1" ht="15.75" customHeight="1">
      <c r="A25" s="166" t="s">
        <v>96</v>
      </c>
      <c r="B25" s="115" t="s">
        <v>95</v>
      </c>
      <c r="C25" s="167">
        <f>'Erfolgsplan TSVG'!C27+'Erfolgsplan TSVV'!C25+'Erfolgsplan CSG'!C25</f>
        <v>2101.0000799999998</v>
      </c>
      <c r="D25" s="167">
        <f>'Erfolgsplan TSVG'!D27+'Erfolgsplan TSVV'!D25+'Erfolgsplan CSG'!D25</f>
        <v>2252</v>
      </c>
      <c r="E25" s="167">
        <f>'Erfolgsplan TSVG'!E27+'Erfolgsplan TSVV'!E25+'Erfolgsplan CSG'!E25</f>
        <v>2371</v>
      </c>
      <c r="F25" s="167">
        <f>'Erfolgsplan TSVG'!F27+'Erfolgsplan TSVV'!F25+'Erfolgsplan CSG'!F25</f>
        <v>2250.4259999999999</v>
      </c>
      <c r="G25" s="167">
        <f>'Erfolgsplan TSVG'!G27+'Erfolgsplan TSVV'!G25+'Erfolgsplan CSG'!G25</f>
        <v>2389</v>
      </c>
      <c r="H25" s="167">
        <f>'Erfolgsplan TSVG'!H27+'Erfolgsplan TSVV'!H25+'Erfolgsplan CSG'!H25</f>
        <v>2406</v>
      </c>
      <c r="I25" s="167">
        <f>'Erfolgsplan TSVG'!I27+'Erfolgsplan TSVV'!I25+'Erfolgsplan CSG'!I25</f>
        <v>2422</v>
      </c>
      <c r="J25" s="299">
        <f>'Erfolgsplan TSVG'!J27+'Erfolgsplan TSVV'!J25+'Erfolgsplan CSG'!J25</f>
        <v>2439</v>
      </c>
      <c r="K25" s="170"/>
      <c r="L25" s="171"/>
    </row>
    <row r="26" spans="1:12" s="25" customFormat="1" ht="15.75" customHeight="1">
      <c r="A26" s="117">
        <v>9</v>
      </c>
      <c r="B26" s="36" t="s">
        <v>17</v>
      </c>
      <c r="C26" s="36">
        <f>C20+C21+C23+C24</f>
        <v>15047.755580000001</v>
      </c>
      <c r="D26" s="36">
        <f t="shared" ref="D26:J26" si="1">D20+D21+D23+D24</f>
        <v>14097.911889999999</v>
      </c>
      <c r="E26" s="36">
        <f t="shared" si="1"/>
        <v>14578.549715086963</v>
      </c>
      <c r="F26" s="36">
        <f t="shared" si="1"/>
        <v>14496.052715086962</v>
      </c>
      <c r="G26" s="155">
        <f t="shared" si="1"/>
        <v>14627.560405</v>
      </c>
      <c r="H26" s="148">
        <f t="shared" si="1"/>
        <v>13146.9930575</v>
      </c>
      <c r="I26" s="286">
        <f t="shared" si="1"/>
        <v>13299.425715000001</v>
      </c>
      <c r="J26" s="155">
        <f t="shared" si="1"/>
        <v>15050.623697499999</v>
      </c>
      <c r="K26" s="29"/>
      <c r="L26" s="29"/>
    </row>
    <row r="27" spans="1:12" s="25" customFormat="1" ht="15.75" customHeight="1">
      <c r="A27" s="117">
        <v>10</v>
      </c>
      <c r="B27" s="37" t="s">
        <v>0</v>
      </c>
      <c r="C27" s="37">
        <f t="shared" ref="C27:J27" si="2">C19-C26</f>
        <v>-6379.0752800000009</v>
      </c>
      <c r="D27" s="37">
        <f t="shared" si="2"/>
        <v>-6779.3768099999998</v>
      </c>
      <c r="E27" s="37">
        <f t="shared" si="2"/>
        <v>-4214.6240826938192</v>
      </c>
      <c r="F27" s="37">
        <f t="shared" si="2"/>
        <v>-5221.127082693818</v>
      </c>
      <c r="G27" s="37">
        <f t="shared" si="2"/>
        <v>-7814.11746137931</v>
      </c>
      <c r="H27" s="37">
        <f t="shared" si="2"/>
        <v>-6621.5501138793097</v>
      </c>
      <c r="I27" s="37">
        <f t="shared" si="2"/>
        <v>-6672.9827713793111</v>
      </c>
      <c r="J27" s="220">
        <f t="shared" si="2"/>
        <v>-8244.1807538793091</v>
      </c>
      <c r="K27" s="29"/>
      <c r="L27" s="29"/>
    </row>
    <row r="28" spans="1:12" ht="15.75" customHeight="1">
      <c r="A28" s="117">
        <v>11</v>
      </c>
      <c r="B28" s="165" t="s">
        <v>4</v>
      </c>
      <c r="C28" s="165">
        <f>'Erfolgsplan TSVG'!C30+'Erfolgsplan TSVV'!C28+'Erfolgsplan CSG'!C28</f>
        <v>0</v>
      </c>
      <c r="D28" s="165">
        <f>'Erfolgsplan TSVG'!D30+'Erfolgsplan TSVV'!D28+'Erfolgsplan CSG'!D28</f>
        <v>0</v>
      </c>
      <c r="E28" s="221">
        <f>'Erfolgsplan TSVG'!E30+'Erfolgsplan TSVV'!E28+'Erfolgsplan CSG'!E28</f>
        <v>0</v>
      </c>
      <c r="F28" s="221">
        <f>'Erfolgsplan TSVG'!F30+'Erfolgsplan TSVV'!F28+'Erfolgsplan CSG'!F28</f>
        <v>0</v>
      </c>
      <c r="G28" s="221">
        <f>'Erfolgsplan TSVG'!G30+'Erfolgsplan TSVV'!G28+'Erfolgsplan CSG'!G28</f>
        <v>0</v>
      </c>
      <c r="H28" s="221">
        <f>'Erfolgsplan TSVG'!H30+'Erfolgsplan TSVV'!H28+'Erfolgsplan CSG'!H28</f>
        <v>0</v>
      </c>
      <c r="I28" s="165">
        <f>'Erfolgsplan TSVG'!I30+'Erfolgsplan TSVV'!I28+'Erfolgsplan CSG'!I28</f>
        <v>0</v>
      </c>
      <c r="J28" s="221">
        <f>'Erfolgsplan TSVG'!J30+'Erfolgsplan TSVV'!J28+'Erfolgsplan CSG'!J28</f>
        <v>0</v>
      </c>
      <c r="K28" s="10"/>
      <c r="L28" s="28"/>
    </row>
    <row r="29" spans="1:12" ht="15.75" customHeight="1">
      <c r="A29" s="117">
        <v>12</v>
      </c>
      <c r="B29" s="165" t="s">
        <v>2</v>
      </c>
      <c r="C29" s="221">
        <f>'Erfolgsplan TSVG'!C31+'Erfolgsplan TSVV'!C29+'Erfolgsplan CSG'!C29</f>
        <v>1</v>
      </c>
      <c r="D29" s="165">
        <f>'Erfolgsplan TSVG'!D31+'Erfolgsplan TSVV'!D29+'Erfolgsplan CSG'!D29</f>
        <v>0</v>
      </c>
      <c r="E29" s="221">
        <f>'Erfolgsplan TSVG'!E31+'Erfolgsplan TSVV'!E29+'Erfolgsplan CSG'!E29</f>
        <v>0</v>
      </c>
      <c r="F29" s="221">
        <f>'Erfolgsplan TSVG'!F31+'Erfolgsplan TSVV'!F29+'Erfolgsplan CSG'!F29</f>
        <v>2</v>
      </c>
      <c r="G29" s="221">
        <f>'Erfolgsplan TSVG'!G31+'Erfolgsplan TSVV'!G29+'Erfolgsplan CSG'!G29</f>
        <v>0</v>
      </c>
      <c r="H29" s="221">
        <f>'Erfolgsplan TSVG'!H31+'Erfolgsplan TSVV'!H29+'Erfolgsplan CSG'!H29</f>
        <v>0</v>
      </c>
      <c r="I29" s="165">
        <f>'Erfolgsplan TSVG'!I31+'Erfolgsplan TSVV'!I29+'Erfolgsplan CSG'!I29</f>
        <v>0</v>
      </c>
      <c r="J29" s="221">
        <f>'Erfolgsplan TSVG'!J31+'Erfolgsplan TSVV'!J29+'Erfolgsplan CSG'!J29</f>
        <v>0</v>
      </c>
      <c r="K29" s="10"/>
      <c r="L29" s="28"/>
    </row>
    <row r="30" spans="1:12" ht="15.75" customHeight="1">
      <c r="A30" s="117">
        <v>13</v>
      </c>
      <c r="B30" s="165" t="s">
        <v>1</v>
      </c>
      <c r="C30" s="221">
        <f>'Erfolgsplan TSVG'!C32+'Erfolgsplan TSVV'!C30+'Erfolgsplan CSG'!C30</f>
        <v>-245.59791999999999</v>
      </c>
      <c r="D30" s="165">
        <f>'Erfolgsplan TSVG'!D32+'Erfolgsplan TSVV'!D30+'Erfolgsplan CSG'!D30</f>
        <v>-66.030577500000021</v>
      </c>
      <c r="E30" s="221">
        <f>'Erfolgsplan TSVG'!E32+'Erfolgsplan TSVV'!E30+'Erfolgsplan CSG'!E30</f>
        <v>139.53676250000001</v>
      </c>
      <c r="F30" s="221">
        <f>'Erfolgsplan TSVG'!F32+'Erfolgsplan TSVV'!F30+'Erfolgsplan CSG'!F30</f>
        <v>139.53676250000001</v>
      </c>
      <c r="G30" s="221">
        <f>'Erfolgsplan TSVG'!G32+'Erfolgsplan TSVV'!G30+'Erfolgsplan CSG'!G30</f>
        <v>129.10411250000001</v>
      </c>
      <c r="H30" s="221">
        <f>'Erfolgsplan TSVG'!H32+'Erfolgsplan TSVV'!H30+'Erfolgsplan CSG'!H30</f>
        <v>118.67146000000001</v>
      </c>
      <c r="I30" s="165">
        <f>'Erfolgsplan TSVG'!I32+'Erfolgsplan TSVV'!I30+'Erfolgsplan CSG'!I30</f>
        <v>108.23880249999999</v>
      </c>
      <c r="J30" s="221">
        <f>'Erfolgsplan TSVG'!J32+'Erfolgsplan TSVV'!J30+'Erfolgsplan CSG'!J30</f>
        <v>13.04082</v>
      </c>
      <c r="K30" s="10"/>
      <c r="L30" s="28"/>
    </row>
    <row r="31" spans="1:12" s="25" customFormat="1" ht="15.75" customHeight="1">
      <c r="A31" s="117">
        <v>14</v>
      </c>
      <c r="B31" s="22" t="s">
        <v>5</v>
      </c>
      <c r="C31" s="222">
        <f>C28+C29-C30</f>
        <v>246.59791999999999</v>
      </c>
      <c r="D31" s="222">
        <f t="shared" ref="D31:J31" si="3">D28+D29-D30</f>
        <v>66.030577500000021</v>
      </c>
      <c r="E31" s="222">
        <f t="shared" si="3"/>
        <v>-139.53676250000001</v>
      </c>
      <c r="F31" s="222">
        <f t="shared" si="3"/>
        <v>-137.53676250000001</v>
      </c>
      <c r="G31" s="157">
        <f t="shared" si="3"/>
        <v>-129.10411250000001</v>
      </c>
      <c r="H31" s="157">
        <f t="shared" si="3"/>
        <v>-118.67146000000001</v>
      </c>
      <c r="I31" s="157">
        <f t="shared" si="3"/>
        <v>-108.23880249999999</v>
      </c>
      <c r="J31" s="157">
        <f t="shared" si="3"/>
        <v>-13.04082</v>
      </c>
      <c r="K31" s="29"/>
      <c r="L31" s="29"/>
    </row>
    <row r="32" spans="1:12" s="25" customFormat="1" ht="15.75" customHeight="1">
      <c r="A32" s="117">
        <v>15</v>
      </c>
      <c r="B32" s="37" t="s">
        <v>18</v>
      </c>
      <c r="C32" s="220">
        <f>C27+C31</f>
        <v>-6132.4773600000008</v>
      </c>
      <c r="D32" s="220">
        <f t="shared" ref="D32:J32" si="4">D27+D31</f>
        <v>-6713.3462325</v>
      </c>
      <c r="E32" s="220">
        <f t="shared" si="4"/>
        <v>-4354.1608451938191</v>
      </c>
      <c r="F32" s="220">
        <f t="shared" si="4"/>
        <v>-5358.6638451938179</v>
      </c>
      <c r="G32" s="156">
        <f t="shared" si="4"/>
        <v>-7943.2215738793102</v>
      </c>
      <c r="H32" s="156">
        <f t="shared" si="4"/>
        <v>-6740.2215738793093</v>
      </c>
      <c r="I32" s="156">
        <f t="shared" si="4"/>
        <v>-6781.2215738793111</v>
      </c>
      <c r="J32" s="156">
        <f t="shared" si="4"/>
        <v>-8257.2215738793093</v>
      </c>
      <c r="K32" s="29"/>
      <c r="L32" s="29"/>
    </row>
    <row r="33" spans="1:12" ht="15.75" customHeight="1">
      <c r="A33" s="117">
        <v>16</v>
      </c>
      <c r="B33" s="165" t="s">
        <v>124</v>
      </c>
      <c r="C33" s="223">
        <f>'Erfolgsplan TSVG'!C35+'Erfolgsplan TSVV'!C33+'Erfolgsplan CSG'!C33</f>
        <v>0</v>
      </c>
      <c r="D33" s="223">
        <f>'Erfolgsplan TSVG'!D35+'Erfolgsplan TSVV'!D33+'Erfolgsplan CSG'!D33</f>
        <v>0</v>
      </c>
      <c r="E33" s="223">
        <f>'Erfolgsplan TSVG'!E35+'Erfolgsplan TSVV'!E33+'Erfolgsplan CSG'!E33</f>
        <v>0</v>
      </c>
      <c r="F33" s="223">
        <f>'Erfolgsplan TSVG'!F35+'Erfolgsplan TSVV'!F33+'Erfolgsplan CSG'!F33</f>
        <v>0</v>
      </c>
      <c r="G33" s="223">
        <f>'Erfolgsplan TSVG'!G35+'Erfolgsplan TSVV'!G33+'Erfolgsplan CSG'!G33</f>
        <v>0</v>
      </c>
      <c r="H33" s="223">
        <f>'Erfolgsplan TSVG'!H35+'Erfolgsplan TSVV'!H33+'Erfolgsplan CSG'!H33</f>
        <v>0</v>
      </c>
      <c r="I33" s="223">
        <f>'Erfolgsplan TSVG'!I35+'Erfolgsplan TSVV'!I33+'Erfolgsplan CSG'!I33</f>
        <v>0</v>
      </c>
      <c r="J33" s="223">
        <f>'Erfolgsplan TSVG'!J35+'Erfolgsplan TSVV'!J33+'Erfolgsplan CSG'!J33</f>
        <v>0</v>
      </c>
      <c r="K33" s="224"/>
      <c r="L33" s="224"/>
    </row>
    <row r="34" spans="1:12" ht="15.75" customHeight="1">
      <c r="A34" s="117">
        <v>17</v>
      </c>
      <c r="B34" s="165" t="s">
        <v>70</v>
      </c>
      <c r="C34" s="223">
        <f>'Erfolgsplan TSVG'!C36+'Erfolgsplan TSVV'!C34+'Erfolgsplan CSG'!C34</f>
        <v>0</v>
      </c>
      <c r="D34" s="223">
        <f>'Erfolgsplan TSVG'!D36+'Erfolgsplan TSVV'!D34+'Erfolgsplan CSG'!D34</f>
        <v>0</v>
      </c>
      <c r="E34" s="223">
        <f>'Erfolgsplan TSVG'!E36+'Erfolgsplan TSVV'!E34+'Erfolgsplan CSG'!E34</f>
        <v>0</v>
      </c>
      <c r="F34" s="223">
        <f>'Erfolgsplan TSVG'!F36+'Erfolgsplan TSVV'!F34+'Erfolgsplan CSG'!F34</f>
        <v>0</v>
      </c>
      <c r="G34" s="223">
        <f>'Erfolgsplan TSVG'!G36+'Erfolgsplan TSVV'!G34+'Erfolgsplan CSG'!G34</f>
        <v>0</v>
      </c>
      <c r="H34" s="223">
        <f>'Erfolgsplan TSVG'!H36+'Erfolgsplan TSVV'!H34+'Erfolgsplan CSG'!H34</f>
        <v>0</v>
      </c>
      <c r="I34" s="223">
        <f>'Erfolgsplan TSVG'!I36+'Erfolgsplan TSVV'!I34+'Erfolgsplan CSG'!I34</f>
        <v>0</v>
      </c>
      <c r="J34" s="223">
        <f>'Erfolgsplan TSVG'!J36+'Erfolgsplan TSVV'!J34+'Erfolgsplan CSG'!J34</f>
        <v>0</v>
      </c>
      <c r="K34" s="224"/>
      <c r="L34" s="224"/>
    </row>
    <row r="35" spans="1:12" ht="15.75" customHeight="1">
      <c r="A35" s="117">
        <v>18</v>
      </c>
      <c r="B35" s="36" t="s">
        <v>44</v>
      </c>
      <c r="C35" s="155">
        <f>C33-C34</f>
        <v>0</v>
      </c>
      <c r="D35" s="155">
        <f t="shared" ref="D35:J35" si="5">D33-D34</f>
        <v>0</v>
      </c>
      <c r="E35" s="155">
        <f t="shared" si="5"/>
        <v>0</v>
      </c>
      <c r="F35" s="155">
        <f t="shared" si="5"/>
        <v>0</v>
      </c>
      <c r="G35" s="155">
        <f t="shared" si="5"/>
        <v>0</v>
      </c>
      <c r="H35" s="155">
        <f t="shared" si="5"/>
        <v>0</v>
      </c>
      <c r="I35" s="155">
        <f t="shared" si="5"/>
        <v>0</v>
      </c>
      <c r="J35" s="155">
        <f t="shared" si="5"/>
        <v>0</v>
      </c>
      <c r="K35" s="30"/>
      <c r="L35" s="31"/>
    </row>
    <row r="36" spans="1:12" ht="15.75" customHeight="1">
      <c r="A36" s="117">
        <v>19</v>
      </c>
      <c r="B36" s="165" t="s">
        <v>71</v>
      </c>
      <c r="C36" s="221">
        <f>'Erfolgsplan TSVG'!C38+'Erfolgsplan TSVV'!C36+'Erfolgsplan CSG'!C36</f>
        <v>0</v>
      </c>
      <c r="D36" s="221">
        <f>'Erfolgsplan TSVG'!D38+'Erfolgsplan TSVV'!D36+'Erfolgsplan CSG'!D36</f>
        <v>0</v>
      </c>
      <c r="E36" s="221">
        <f>'Erfolgsplan TSVG'!E38+'Erfolgsplan TSVV'!E36+'Erfolgsplan CSG'!E36</f>
        <v>0</v>
      </c>
      <c r="F36" s="221">
        <f>'Erfolgsplan TSVG'!F38+'Erfolgsplan TSVV'!F36+'Erfolgsplan CSG'!F36</f>
        <v>0</v>
      </c>
      <c r="G36" s="221">
        <f>'Erfolgsplan TSVG'!G38+'Erfolgsplan TSVV'!G36+'Erfolgsplan CSG'!G36</f>
        <v>0</v>
      </c>
      <c r="H36" s="221">
        <f>'Erfolgsplan TSVG'!H38+'Erfolgsplan TSVV'!H36+'Erfolgsplan CSG'!H36</f>
        <v>0</v>
      </c>
      <c r="I36" s="221">
        <f>'Erfolgsplan TSVG'!I38+'Erfolgsplan TSVV'!I36+'Erfolgsplan CSG'!I36</f>
        <v>0</v>
      </c>
      <c r="J36" s="221">
        <f>'Erfolgsplan TSVG'!J38+'Erfolgsplan TSVV'!J36+'Erfolgsplan CSG'!J36</f>
        <v>0</v>
      </c>
      <c r="K36" s="30"/>
      <c r="L36" s="31"/>
    </row>
    <row r="37" spans="1:12" ht="15.75" customHeight="1">
      <c r="A37" s="117">
        <v>20</v>
      </c>
      <c r="B37" s="165" t="s">
        <v>72</v>
      </c>
      <c r="C37" s="221">
        <f>'Erfolgsplan TSVG'!C39+'Erfolgsplan TSVV'!C37+'Erfolgsplan CSG'!C37</f>
        <v>1017.0903700000001</v>
      </c>
      <c r="D37" s="221">
        <f>'Erfolgsplan TSVG'!D39+'Erfolgsplan TSVV'!D37+'Erfolgsplan CSG'!D37</f>
        <v>1092.5824300000002</v>
      </c>
      <c r="E37" s="221">
        <f>'Erfolgsplan TSVG'!E39+'Erfolgsplan TSVV'!E37+'Erfolgsplan CSG'!E37</f>
        <v>958.58242612068977</v>
      </c>
      <c r="F37" s="221">
        <f>'Erfolgsplan TSVG'!F39+'Erfolgsplan TSVV'!F37+'Erfolgsplan CSG'!F37</f>
        <v>957.58242612068977</v>
      </c>
      <c r="G37" s="221">
        <f>'Erfolgsplan TSVG'!G39+'Erfolgsplan TSVV'!G37+'Erfolgsplan CSG'!G37</f>
        <v>1002.5824261206898</v>
      </c>
      <c r="H37" s="221">
        <f>'Erfolgsplan TSVG'!H39+'Erfolgsplan TSVV'!H37+'Erfolgsplan CSG'!H37</f>
        <v>1002.5824261206898</v>
      </c>
      <c r="I37" s="221">
        <f>'Erfolgsplan TSVG'!I39+'Erfolgsplan TSVV'!I37+'Erfolgsplan CSG'!I37</f>
        <v>1002.5824261206898</v>
      </c>
      <c r="J37" s="221">
        <f>'Erfolgsplan TSVG'!J39+'Erfolgsplan TSVV'!J37+'Erfolgsplan CSG'!J37</f>
        <v>1002.5824261206898</v>
      </c>
      <c r="K37" s="30"/>
      <c r="L37" s="31"/>
    </row>
    <row r="38" spans="1:12" s="25" customFormat="1" ht="15.75" customHeight="1">
      <c r="A38" s="118">
        <v>21</v>
      </c>
      <c r="B38" s="23" t="s">
        <v>19</v>
      </c>
      <c r="C38" s="23">
        <f>C32+C35-C36-C37</f>
        <v>-7149.5677300000007</v>
      </c>
      <c r="D38" s="23">
        <f t="shared" ref="D38:J38" si="6">D32+D35-D36-D37</f>
        <v>-7805.9286625000004</v>
      </c>
      <c r="E38" s="23">
        <f t="shared" si="6"/>
        <v>-5312.743271314509</v>
      </c>
      <c r="F38" s="23">
        <f t="shared" si="6"/>
        <v>-6316.2462713145078</v>
      </c>
      <c r="G38" s="159">
        <f t="shared" si="6"/>
        <v>-8945.8040000000001</v>
      </c>
      <c r="H38" s="152">
        <f t="shared" si="6"/>
        <v>-7742.8039999999992</v>
      </c>
      <c r="I38" s="152">
        <f t="shared" si="6"/>
        <v>-7783.804000000001</v>
      </c>
      <c r="J38" s="152">
        <f t="shared" si="6"/>
        <v>-9259.8039999999983</v>
      </c>
      <c r="K38" s="29"/>
      <c r="L38" s="29"/>
    </row>
    <row r="43" spans="1:12">
      <c r="B43" s="45"/>
    </row>
  </sheetData>
  <mergeCells count="10">
    <mergeCell ref="B11:J11"/>
    <mergeCell ref="A8:B10"/>
    <mergeCell ref="A7:B7"/>
    <mergeCell ref="G7:H7"/>
    <mergeCell ref="I7:J7"/>
    <mergeCell ref="A4:J4"/>
    <mergeCell ref="A5:B5"/>
    <mergeCell ref="A6:B6"/>
    <mergeCell ref="G6:J6"/>
    <mergeCell ref="C5:J5"/>
  </mergeCells>
  <pageMargins left="0.70866141732283472" right="0.70866141732283472" top="1.3385826771653544" bottom="0.43307086614173229" header="0.74803149606299213" footer="0.31496062992125984"/>
  <pageSetup paperSize="9" scale="85" orientation="landscape" r:id="rId1"/>
  <headerFooter>
    <oddHeader>&amp;LWirtschaftsplan für Sonstige Sondervermögen
1. Erfolgsplan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2"/>
  <sheetViews>
    <sheetView topLeftCell="A4" zoomScaleNormal="100" zoomScaleSheetLayoutView="90" zoomScalePageLayoutView="78" workbookViewId="0">
      <selection activeCell="B31" sqref="B31"/>
    </sheetView>
  </sheetViews>
  <sheetFormatPr baseColWidth="10" defaultColWidth="5" defaultRowHeight="12.75"/>
  <cols>
    <col min="1" max="1" width="4.28515625" customWidth="1"/>
    <col min="2" max="2" width="48.85546875" customWidth="1"/>
    <col min="3" max="10" width="12.7109375" customWidth="1"/>
  </cols>
  <sheetData>
    <row r="1" spans="1:11" hidden="1">
      <c r="A1" s="46"/>
      <c r="B1" s="47"/>
      <c r="C1" s="49"/>
      <c r="D1" s="49"/>
      <c r="E1" s="49"/>
      <c r="F1" s="47"/>
      <c r="G1" s="47"/>
      <c r="H1" s="47"/>
      <c r="I1" s="47"/>
      <c r="J1" s="47"/>
    </row>
    <row r="2" spans="1:11" hidden="1">
      <c r="A2" s="46"/>
      <c r="B2" s="47"/>
      <c r="C2" s="49"/>
      <c r="D2" s="49"/>
      <c r="E2" s="49"/>
      <c r="F2" s="47"/>
      <c r="G2" s="47"/>
      <c r="H2" s="47"/>
      <c r="I2" s="47"/>
      <c r="J2" s="47"/>
    </row>
    <row r="3" spans="1:11" ht="18" hidden="1">
      <c r="A3" s="50"/>
      <c r="B3" s="47"/>
      <c r="C3" s="49"/>
      <c r="D3" s="49"/>
      <c r="E3" s="49"/>
      <c r="F3" s="47"/>
      <c r="G3" s="47"/>
      <c r="H3" s="47"/>
      <c r="I3" s="47"/>
      <c r="J3" s="47"/>
    </row>
    <row r="4" spans="1:11" ht="22.5" customHeight="1">
      <c r="A4" s="702" t="s">
        <v>73</v>
      </c>
      <c r="B4" s="749"/>
      <c r="C4" s="749"/>
      <c r="D4" s="749"/>
      <c r="E4" s="749"/>
      <c r="F4" s="749"/>
      <c r="G4" s="749"/>
      <c r="H4" s="749"/>
      <c r="I4" s="749"/>
      <c r="J4" s="750"/>
    </row>
    <row r="5" spans="1:11" ht="21.75" customHeight="1">
      <c r="A5" s="705" t="s">
        <v>66</v>
      </c>
      <c r="B5" s="706"/>
      <c r="C5" s="709" t="s">
        <v>351</v>
      </c>
      <c r="D5" s="709"/>
      <c r="E5" s="709"/>
      <c r="F5" s="709"/>
      <c r="G5" s="363"/>
      <c r="H5" s="363"/>
      <c r="I5" s="363"/>
      <c r="J5" s="129"/>
      <c r="K5" s="96"/>
    </row>
    <row r="6" spans="1:11" ht="21.75" customHeight="1">
      <c r="A6" s="707"/>
      <c r="B6" s="708"/>
      <c r="C6" s="710"/>
      <c r="D6" s="710"/>
      <c r="E6" s="710"/>
      <c r="F6" s="710"/>
      <c r="G6" s="711" t="s">
        <v>52</v>
      </c>
      <c r="H6" s="649"/>
      <c r="I6" s="711" t="s">
        <v>51</v>
      </c>
      <c r="J6" s="649"/>
      <c r="K6" s="96"/>
    </row>
    <row r="7" spans="1:11" ht="21.75" customHeight="1">
      <c r="A7" s="370" t="s">
        <v>24</v>
      </c>
      <c r="B7" s="371" t="s">
        <v>22</v>
      </c>
      <c r="C7" s="364" t="s">
        <v>86</v>
      </c>
      <c r="D7" s="364" t="s">
        <v>86</v>
      </c>
      <c r="E7" s="95" t="s">
        <v>20</v>
      </c>
      <c r="F7" s="95" t="s">
        <v>85</v>
      </c>
      <c r="G7" s="364" t="s">
        <v>46</v>
      </c>
      <c r="H7" s="364" t="s">
        <v>45</v>
      </c>
      <c r="I7" s="103" t="s">
        <v>47</v>
      </c>
      <c r="J7" s="364" t="s">
        <v>50</v>
      </c>
    </row>
    <row r="8" spans="1:11" ht="14.25" customHeight="1">
      <c r="A8" s="372"/>
      <c r="B8" s="372"/>
      <c r="C8" s="366">
        <v>2015</v>
      </c>
      <c r="D8" s="366">
        <v>2016</v>
      </c>
      <c r="E8" s="366">
        <v>2017</v>
      </c>
      <c r="F8" s="366">
        <v>2017</v>
      </c>
      <c r="G8" s="367">
        <v>2018</v>
      </c>
      <c r="H8" s="367">
        <v>2019</v>
      </c>
      <c r="I8" s="368">
        <v>2020</v>
      </c>
      <c r="J8" s="369">
        <v>2021</v>
      </c>
    </row>
    <row r="9" spans="1:11">
      <c r="A9" s="373"/>
      <c r="B9" s="373"/>
      <c r="C9" s="365" t="s">
        <v>41</v>
      </c>
      <c r="D9" s="365" t="s">
        <v>41</v>
      </c>
      <c r="E9" s="94" t="s">
        <v>41</v>
      </c>
      <c r="F9" s="94" t="s">
        <v>41</v>
      </c>
      <c r="G9" s="243" t="s">
        <v>41</v>
      </c>
      <c r="H9" s="243" t="s">
        <v>41</v>
      </c>
      <c r="I9" s="243" t="s">
        <v>41</v>
      </c>
      <c r="J9" s="243" t="s">
        <v>41</v>
      </c>
    </row>
    <row r="10" spans="1:11" ht="9" customHeight="1">
      <c r="A10" s="583"/>
      <c r="B10" s="583"/>
      <c r="C10" s="583"/>
      <c r="D10" s="583"/>
      <c r="E10" s="584"/>
      <c r="F10" s="584"/>
      <c r="G10" s="585"/>
      <c r="H10" s="586"/>
      <c r="I10" s="585"/>
      <c r="J10" s="585"/>
    </row>
    <row r="11" spans="1:11" ht="14.25" customHeight="1">
      <c r="A11" s="54">
        <v>1</v>
      </c>
      <c r="B11" s="55" t="s">
        <v>27</v>
      </c>
      <c r="C11" s="57"/>
      <c r="D11" s="57"/>
      <c r="E11" s="57"/>
      <c r="F11" s="58"/>
      <c r="G11" s="58"/>
      <c r="H11" s="59"/>
      <c r="I11" s="57"/>
      <c r="J11" s="58"/>
    </row>
    <row r="12" spans="1:11" ht="14.25" customHeight="1">
      <c r="A12" s="54"/>
      <c r="B12" s="63" t="s">
        <v>29</v>
      </c>
      <c r="C12" s="66">
        <v>0</v>
      </c>
      <c r="D12" s="66">
        <v>0</v>
      </c>
      <c r="E12" s="68">
        <v>0</v>
      </c>
      <c r="F12" s="66">
        <v>0</v>
      </c>
      <c r="G12" s="66">
        <v>0</v>
      </c>
      <c r="H12" s="67">
        <v>0</v>
      </c>
      <c r="I12" s="68">
        <v>0</v>
      </c>
      <c r="J12" s="66">
        <v>0</v>
      </c>
    </row>
    <row r="13" spans="1:11" ht="14.25" customHeight="1">
      <c r="A13" s="54"/>
      <c r="B13" s="60"/>
      <c r="C13" s="69"/>
      <c r="D13" s="69"/>
      <c r="E13" s="57"/>
      <c r="F13" s="62"/>
      <c r="G13" s="58"/>
      <c r="H13" s="59"/>
      <c r="I13" s="57"/>
      <c r="J13" s="58"/>
    </row>
    <row r="14" spans="1:11" ht="14.25" customHeight="1">
      <c r="A14" s="54">
        <v>2</v>
      </c>
      <c r="B14" s="55" t="s">
        <v>30</v>
      </c>
      <c r="C14" s="69"/>
      <c r="D14" s="69"/>
      <c r="E14" s="57"/>
      <c r="F14" s="62"/>
      <c r="G14" s="58"/>
      <c r="H14" s="59"/>
      <c r="I14" s="57"/>
      <c r="J14" s="58"/>
    </row>
    <row r="15" spans="1:11" s="79" customFormat="1" ht="14.25" customHeight="1">
      <c r="A15" s="72"/>
      <c r="B15" s="73" t="s">
        <v>31</v>
      </c>
      <c r="C15" s="68">
        <v>0</v>
      </c>
      <c r="D15" s="68">
        <v>0</v>
      </c>
      <c r="E15" s="68">
        <v>0</v>
      </c>
      <c r="F15" s="67">
        <v>0</v>
      </c>
      <c r="G15" s="74">
        <v>0</v>
      </c>
      <c r="H15" s="74">
        <v>0</v>
      </c>
      <c r="I15" s="68">
        <v>0</v>
      </c>
      <c r="J15" s="68">
        <v>0</v>
      </c>
    </row>
    <row r="16" spans="1:11" ht="14.25" customHeight="1">
      <c r="A16" s="72"/>
      <c r="B16" s="75"/>
      <c r="C16" s="76"/>
      <c r="D16" s="76"/>
      <c r="E16" s="76"/>
      <c r="F16" s="77"/>
      <c r="G16" s="78"/>
      <c r="H16" s="78"/>
      <c r="I16" s="76"/>
      <c r="J16" s="76"/>
      <c r="K16" s="126"/>
    </row>
    <row r="17" spans="1:12" ht="14.25" customHeight="1">
      <c r="A17" s="80">
        <v>3</v>
      </c>
      <c r="B17" s="81" t="s">
        <v>32</v>
      </c>
      <c r="C17" s="57"/>
      <c r="D17" s="57"/>
      <c r="E17" s="57"/>
      <c r="F17" s="69"/>
      <c r="G17" s="57"/>
      <c r="H17" s="71"/>
      <c r="I17" s="57"/>
      <c r="J17" s="57"/>
      <c r="K17" s="126"/>
    </row>
    <row r="18" spans="1:12" ht="14.25" customHeight="1">
      <c r="A18" s="80"/>
      <c r="B18" s="63" t="s">
        <v>33</v>
      </c>
      <c r="C18" s="68">
        <v>0</v>
      </c>
      <c r="D18" s="68">
        <v>0</v>
      </c>
      <c r="E18" s="68">
        <v>0</v>
      </c>
      <c r="F18" s="66">
        <v>0</v>
      </c>
      <c r="G18" s="68">
        <v>0</v>
      </c>
      <c r="H18" s="74">
        <v>0</v>
      </c>
      <c r="I18" s="68">
        <v>0</v>
      </c>
      <c r="J18" s="68">
        <v>0</v>
      </c>
      <c r="K18" s="126"/>
    </row>
    <row r="19" spans="1:12" ht="14.25" customHeight="1">
      <c r="A19" s="80"/>
      <c r="B19" s="85"/>
      <c r="C19" s="57"/>
      <c r="D19" s="57"/>
      <c r="E19" s="57"/>
      <c r="F19" s="69"/>
      <c r="G19" s="57"/>
      <c r="H19" s="71"/>
      <c r="I19" s="57"/>
      <c r="J19" s="57"/>
      <c r="K19" s="126"/>
    </row>
    <row r="20" spans="1:12" ht="14.25" customHeight="1">
      <c r="A20" s="86">
        <v>4</v>
      </c>
      <c r="B20" s="87" t="s">
        <v>34</v>
      </c>
      <c r="C20" s="57"/>
      <c r="D20" s="57"/>
      <c r="E20" s="57"/>
      <c r="F20" s="69"/>
      <c r="G20" s="57"/>
      <c r="H20" s="71"/>
      <c r="I20" s="57"/>
      <c r="J20" s="57"/>
      <c r="K20" s="126"/>
    </row>
    <row r="21" spans="1:12" ht="14.25" customHeight="1">
      <c r="A21" s="99"/>
      <c r="B21" s="100" t="s">
        <v>35</v>
      </c>
      <c r="C21" s="74">
        <v>0</v>
      </c>
      <c r="D21" s="74">
        <v>0</v>
      </c>
      <c r="E21" s="68">
        <v>0</v>
      </c>
      <c r="F21" s="67">
        <v>0</v>
      </c>
      <c r="G21" s="74">
        <v>0</v>
      </c>
      <c r="H21" s="74">
        <v>0</v>
      </c>
      <c r="I21" s="68">
        <v>0</v>
      </c>
      <c r="J21" s="68">
        <v>0</v>
      </c>
      <c r="K21" s="126"/>
    </row>
    <row r="22" spans="1:12" s="79" customFormat="1" ht="14.25" customHeight="1">
      <c r="A22" s="72"/>
      <c r="B22" s="163"/>
      <c r="C22" s="78"/>
      <c r="D22" s="78"/>
      <c r="E22" s="76"/>
      <c r="F22" s="77"/>
      <c r="G22" s="78"/>
      <c r="H22" s="78"/>
      <c r="I22" s="76"/>
      <c r="J22" s="76"/>
      <c r="K22" s="164"/>
    </row>
    <row r="23" spans="1:12" ht="14.25" customHeight="1">
      <c r="A23" s="54">
        <v>5</v>
      </c>
      <c r="B23" s="55" t="s">
        <v>36</v>
      </c>
      <c r="C23" s="57"/>
      <c r="D23" s="57"/>
      <c r="E23" s="57"/>
      <c r="F23" s="62"/>
      <c r="G23" s="58"/>
      <c r="H23" s="59"/>
      <c r="I23" s="57"/>
      <c r="J23" s="58"/>
      <c r="K23" s="126"/>
    </row>
    <row r="24" spans="1:12" ht="14.25" customHeight="1">
      <c r="A24" s="54"/>
      <c r="B24" s="63" t="s">
        <v>37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74">
        <v>0</v>
      </c>
      <c r="I24" s="68">
        <v>0</v>
      </c>
      <c r="J24" s="68">
        <v>0</v>
      </c>
      <c r="K24" s="90"/>
      <c r="L24" s="90"/>
    </row>
    <row r="25" spans="1:12" ht="14.25" customHeight="1">
      <c r="A25" s="54"/>
      <c r="B25" s="85"/>
      <c r="C25" s="76"/>
      <c r="D25" s="76"/>
      <c r="E25" s="76"/>
      <c r="F25" s="76"/>
      <c r="G25" s="76"/>
      <c r="H25" s="78"/>
      <c r="I25" s="76"/>
      <c r="J25" s="76"/>
      <c r="K25" s="90"/>
      <c r="L25" s="90"/>
    </row>
    <row r="26" spans="1:12" ht="14.25" customHeight="1">
      <c r="A26" s="122">
        <v>6</v>
      </c>
      <c r="B26" s="89" t="s">
        <v>68</v>
      </c>
      <c r="C26" s="57"/>
      <c r="D26" s="57"/>
      <c r="E26" s="57"/>
      <c r="F26" s="58"/>
      <c r="G26" s="58"/>
      <c r="H26" s="58"/>
      <c r="I26" s="58"/>
      <c r="J26" s="58"/>
      <c r="K26" s="126"/>
    </row>
    <row r="27" spans="1:12">
      <c r="A27" s="54"/>
      <c r="B27" s="55"/>
      <c r="C27" s="57"/>
      <c r="D27" s="57"/>
      <c r="E27" s="57"/>
      <c r="F27" s="58"/>
      <c r="G27" s="57"/>
      <c r="H27" s="71"/>
      <c r="I27" s="97"/>
      <c r="J27" s="57"/>
      <c r="K27" s="126"/>
    </row>
    <row r="28" spans="1:12" ht="13.5" thickBot="1">
      <c r="A28" s="91"/>
      <c r="B28" s="92" t="s">
        <v>38</v>
      </c>
      <c r="C28" s="93">
        <f t="shared" ref="C28:J28" si="0">C12+C15+C18+C21+C24+C26</f>
        <v>0</v>
      </c>
      <c r="D28" s="93">
        <f t="shared" si="0"/>
        <v>0</v>
      </c>
      <c r="E28" s="93">
        <f t="shared" si="0"/>
        <v>0</v>
      </c>
      <c r="F28" s="93">
        <f t="shared" si="0"/>
        <v>0</v>
      </c>
      <c r="G28" s="93">
        <f t="shared" si="0"/>
        <v>0</v>
      </c>
      <c r="H28" s="93">
        <f t="shared" si="0"/>
        <v>0</v>
      </c>
      <c r="I28" s="93">
        <f t="shared" si="0"/>
        <v>0</v>
      </c>
      <c r="J28" s="93">
        <f t="shared" si="0"/>
        <v>0</v>
      </c>
      <c r="K28" s="126"/>
    </row>
    <row r="29" spans="1:12" ht="13.5" thickTop="1">
      <c r="K29" s="126"/>
    </row>
    <row r="30" spans="1:12">
      <c r="A30" s="104">
        <v>1</v>
      </c>
      <c r="B30" s="161" t="s">
        <v>48</v>
      </c>
      <c r="K30" s="126"/>
    </row>
    <row r="32" spans="1:12">
      <c r="G32" s="201"/>
    </row>
  </sheetData>
  <mergeCells count="5">
    <mergeCell ref="A4:J4"/>
    <mergeCell ref="G6:H6"/>
    <mergeCell ref="I6:J6"/>
    <mergeCell ref="A5:B6"/>
    <mergeCell ref="C5:F6"/>
  </mergeCells>
  <pageMargins left="0.35433070866141736" right="0.31496062992125984" top="1.28" bottom="0.78740157480314965" header="0.72" footer="0.31496062992125984"/>
  <pageSetup paperSize="9" scale="90" orientation="landscape" r:id="rId1"/>
  <headerFooter alignWithMargins="0">
    <oddHeader>&amp;L&amp;12Wirtschaftsplan für Sonstige Sondervermögen
3. Investitionsplan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57"/>
  <sheetViews>
    <sheetView zoomScaleNormal="100" zoomScaleSheetLayoutView="90" zoomScalePageLayoutView="83" workbookViewId="0">
      <selection activeCell="C9" sqref="C9"/>
    </sheetView>
  </sheetViews>
  <sheetFormatPr baseColWidth="10" defaultColWidth="5" defaultRowHeight="12.75"/>
  <cols>
    <col min="1" max="2" width="24.7109375" customWidth="1"/>
    <col min="3" max="3" width="12.85546875" customWidth="1"/>
    <col min="4" max="4" width="28.42578125" customWidth="1"/>
    <col min="5" max="5" width="23.5703125" customWidth="1"/>
    <col min="6" max="13" width="10.7109375" customWidth="1"/>
  </cols>
  <sheetData>
    <row r="1" spans="1:13">
      <c r="A1" s="46"/>
      <c r="B1" s="47"/>
      <c r="C1" s="48"/>
      <c r="D1" s="48"/>
      <c r="E1" s="48"/>
      <c r="F1" s="49"/>
      <c r="G1" s="49"/>
      <c r="H1" s="49"/>
      <c r="I1" s="47"/>
      <c r="J1" s="47"/>
      <c r="K1" s="47"/>
      <c r="L1" s="47"/>
      <c r="M1" s="47"/>
    </row>
    <row r="2" spans="1:13" ht="18.75" customHeight="1">
      <c r="A2" s="124"/>
    </row>
    <row r="3" spans="1:13" ht="9" customHeight="1">
      <c r="A3" s="669" t="s">
        <v>75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516"/>
      <c r="M3" s="518"/>
    </row>
    <row r="4" spans="1:13" ht="14.25" customHeight="1">
      <c r="A4" s="671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126"/>
      <c r="M4" s="526"/>
    </row>
    <row r="5" spans="1:13" ht="19.5" customHeight="1">
      <c r="A5" s="673" t="s">
        <v>81</v>
      </c>
      <c r="B5" s="751" t="s">
        <v>352</v>
      </c>
      <c r="C5" s="752"/>
      <c r="D5" s="752"/>
      <c r="E5" s="752"/>
      <c r="F5" s="127"/>
      <c r="G5" s="127"/>
      <c r="H5" s="127"/>
      <c r="I5" s="127"/>
      <c r="J5" s="127"/>
      <c r="K5" s="558"/>
      <c r="L5" s="558"/>
      <c r="M5" s="528"/>
    </row>
    <row r="6" spans="1:13" ht="19.5" customHeight="1">
      <c r="A6" s="674"/>
      <c r="B6" s="753"/>
      <c r="C6" s="753"/>
      <c r="D6" s="753"/>
      <c r="E6" s="753"/>
      <c r="F6" s="754" t="s">
        <v>76</v>
      </c>
      <c r="G6" s="755"/>
      <c r="H6" s="755"/>
      <c r="I6" s="755"/>
      <c r="J6" s="755"/>
      <c r="K6" s="755"/>
      <c r="L6" s="755"/>
      <c r="M6" s="756"/>
    </row>
    <row r="7" spans="1:13" ht="38.25">
      <c r="A7" s="587" t="s">
        <v>84</v>
      </c>
      <c r="B7" s="587" t="s">
        <v>77</v>
      </c>
      <c r="C7" s="587" t="s">
        <v>78</v>
      </c>
      <c r="D7" s="587" t="s">
        <v>79</v>
      </c>
      <c r="E7" s="587" t="s">
        <v>80</v>
      </c>
      <c r="F7" s="160" t="s">
        <v>219</v>
      </c>
      <c r="G7" s="160" t="s">
        <v>220</v>
      </c>
      <c r="H7" s="160" t="s">
        <v>221</v>
      </c>
      <c r="I7" s="160" t="s">
        <v>222</v>
      </c>
      <c r="J7" s="160" t="s">
        <v>223</v>
      </c>
      <c r="K7" s="160" t="s">
        <v>224</v>
      </c>
      <c r="L7" s="160" t="s">
        <v>320</v>
      </c>
      <c r="M7" s="160" t="s">
        <v>321</v>
      </c>
    </row>
    <row r="8" spans="1:13">
      <c r="A8" s="588"/>
      <c r="B8" s="588"/>
      <c r="C8" s="588"/>
      <c r="D8" s="588"/>
      <c r="E8" s="588"/>
      <c r="F8" s="589"/>
      <c r="G8" s="590"/>
      <c r="H8" s="591"/>
      <c r="I8" s="591"/>
      <c r="J8" s="591"/>
      <c r="K8" s="591"/>
      <c r="L8" s="591"/>
      <c r="M8" s="591"/>
    </row>
    <row r="9" spans="1:13" ht="63.75">
      <c r="A9" s="303" t="s">
        <v>213</v>
      </c>
      <c r="B9" s="303" t="s">
        <v>93</v>
      </c>
      <c r="C9" s="576" t="s">
        <v>214</v>
      </c>
      <c r="D9" s="303" t="s">
        <v>360</v>
      </c>
      <c r="E9" s="303" t="s">
        <v>319</v>
      </c>
      <c r="F9" s="577">
        <v>35</v>
      </c>
      <c r="G9" s="578">
        <v>37</v>
      </c>
      <c r="H9" s="579">
        <v>37</v>
      </c>
      <c r="I9" s="579">
        <v>38</v>
      </c>
      <c r="J9" s="579">
        <v>40</v>
      </c>
      <c r="K9" s="579">
        <v>41</v>
      </c>
      <c r="L9" s="579">
        <v>42</v>
      </c>
      <c r="M9" s="579">
        <v>44</v>
      </c>
    </row>
    <row r="10" spans="1:13">
      <c r="A10" s="101"/>
      <c r="B10" s="102"/>
      <c r="C10" s="137"/>
      <c r="D10" s="233"/>
      <c r="E10" s="101"/>
      <c r="F10" s="141"/>
      <c r="G10" s="144"/>
      <c r="H10" s="138"/>
      <c r="I10" s="138"/>
      <c r="J10" s="138"/>
      <c r="K10" s="138"/>
      <c r="L10" s="138"/>
      <c r="M10" s="138"/>
    </row>
    <row r="11" spans="1:13">
      <c r="A11" s="101"/>
      <c r="B11" s="101"/>
      <c r="C11" s="137"/>
      <c r="D11" s="102"/>
      <c r="E11" s="101"/>
      <c r="F11" s="141"/>
      <c r="G11" s="144"/>
      <c r="H11" s="138"/>
      <c r="I11" s="138"/>
      <c r="J11" s="138"/>
      <c r="K11" s="138"/>
      <c r="L11" s="138"/>
      <c r="M11" s="138"/>
    </row>
    <row r="12" spans="1:13">
      <c r="A12" s="101"/>
      <c r="B12" s="101"/>
      <c r="C12" s="137"/>
      <c r="D12" s="102"/>
      <c r="E12" s="101"/>
      <c r="F12" s="141"/>
      <c r="G12" s="144"/>
      <c r="H12" s="138"/>
      <c r="I12" s="138"/>
      <c r="J12" s="138"/>
      <c r="K12" s="138"/>
      <c r="L12" s="138"/>
      <c r="M12" s="138"/>
    </row>
    <row r="13" spans="1:13">
      <c r="A13" s="102"/>
      <c r="B13" s="102"/>
      <c r="C13" s="137"/>
      <c r="D13" s="102"/>
      <c r="E13" s="101"/>
      <c r="F13" s="141"/>
      <c r="G13" s="144"/>
      <c r="H13" s="138"/>
      <c r="I13" s="138"/>
      <c r="J13" s="138"/>
      <c r="K13" s="138"/>
      <c r="L13" s="138"/>
      <c r="M13" s="138"/>
    </row>
    <row r="14" spans="1:13">
      <c r="A14" s="101"/>
      <c r="B14" s="101"/>
      <c r="C14" s="137"/>
      <c r="D14" s="101"/>
      <c r="E14" s="101"/>
      <c r="F14" s="141"/>
      <c r="G14" s="144"/>
      <c r="H14" s="138"/>
      <c r="I14" s="138"/>
      <c r="J14" s="138"/>
      <c r="K14" s="138"/>
      <c r="L14" s="138"/>
      <c r="M14" s="138"/>
    </row>
    <row r="15" spans="1:13">
      <c r="A15" s="101"/>
      <c r="B15" s="101"/>
      <c r="C15" s="137"/>
      <c r="D15" s="102"/>
      <c r="E15" s="101"/>
      <c r="F15" s="141"/>
      <c r="G15" s="144"/>
      <c r="H15" s="138"/>
      <c r="I15" s="138"/>
      <c r="J15" s="138"/>
      <c r="K15" s="138"/>
      <c r="L15" s="138"/>
      <c r="M15" s="138"/>
    </row>
    <row r="16" spans="1:13">
      <c r="A16" s="101"/>
      <c r="B16" s="101"/>
      <c r="C16" s="137"/>
      <c r="D16" s="101"/>
      <c r="E16" s="101"/>
      <c r="F16" s="141"/>
      <c r="G16" s="144"/>
      <c r="H16" s="138"/>
      <c r="I16" s="138"/>
      <c r="J16" s="138"/>
      <c r="K16" s="138"/>
      <c r="L16" s="138"/>
      <c r="M16" s="138"/>
    </row>
    <row r="17" spans="1:13">
      <c r="A17" s="101"/>
      <c r="B17" s="101"/>
      <c r="C17" s="137"/>
      <c r="D17" s="101"/>
      <c r="E17" s="101"/>
      <c r="F17" s="141"/>
      <c r="G17" s="144"/>
      <c r="H17" s="138"/>
      <c r="I17" s="138"/>
      <c r="J17" s="138"/>
      <c r="K17" s="138"/>
      <c r="L17" s="138"/>
      <c r="M17" s="138"/>
    </row>
    <row r="18" spans="1:13">
      <c r="A18" s="101"/>
      <c r="B18" s="101"/>
      <c r="C18" s="137"/>
      <c r="D18" s="101"/>
      <c r="E18" s="101"/>
      <c r="F18" s="141"/>
      <c r="G18" s="144"/>
      <c r="H18" s="138"/>
      <c r="I18" s="138"/>
      <c r="J18" s="138"/>
      <c r="K18" s="138"/>
      <c r="L18" s="138"/>
      <c r="M18" s="138"/>
    </row>
    <row r="19" spans="1:13">
      <c r="A19" s="101"/>
      <c r="B19" s="101"/>
      <c r="C19" s="101"/>
      <c r="D19" s="101"/>
      <c r="E19" s="101"/>
      <c r="F19" s="141"/>
      <c r="G19" s="144"/>
      <c r="H19" s="138"/>
      <c r="I19" s="138"/>
      <c r="J19" s="138"/>
      <c r="K19" s="138"/>
      <c r="L19" s="138"/>
      <c r="M19" s="138"/>
    </row>
    <row r="20" spans="1:13">
      <c r="A20" s="101"/>
      <c r="B20" s="101"/>
      <c r="C20" s="101"/>
      <c r="D20" s="101"/>
      <c r="E20" s="101"/>
      <c r="F20" s="141"/>
      <c r="G20" s="144"/>
      <c r="H20" s="138"/>
      <c r="I20" s="138"/>
      <c r="J20" s="138"/>
      <c r="K20" s="138"/>
      <c r="L20" s="138"/>
      <c r="M20" s="138"/>
    </row>
    <row r="21" spans="1:13">
      <c r="A21" s="101"/>
      <c r="B21" s="101"/>
      <c r="C21" s="101"/>
      <c r="D21" s="101"/>
      <c r="E21" s="101"/>
      <c r="F21" s="141"/>
      <c r="G21" s="144"/>
      <c r="H21" s="138"/>
      <c r="I21" s="138"/>
      <c r="J21" s="138"/>
      <c r="K21" s="138"/>
      <c r="L21" s="138"/>
      <c r="M21" s="138"/>
    </row>
    <row r="22" spans="1:13">
      <c r="A22" s="101"/>
      <c r="B22" s="101"/>
      <c r="C22" s="101"/>
      <c r="D22" s="101"/>
      <c r="E22" s="101"/>
      <c r="F22" s="141"/>
      <c r="G22" s="144"/>
      <c r="H22" s="138"/>
      <c r="I22" s="138"/>
      <c r="J22" s="138"/>
      <c r="K22" s="138"/>
      <c r="L22" s="138"/>
      <c r="M22" s="138"/>
    </row>
    <row r="23" spans="1:13" s="79" customFormat="1">
      <c r="A23" s="101"/>
      <c r="B23" s="101"/>
      <c r="C23" s="101"/>
      <c r="D23" s="101"/>
      <c r="E23" s="101"/>
      <c r="F23" s="141"/>
      <c r="G23" s="144"/>
      <c r="H23" s="138"/>
      <c r="I23" s="138"/>
      <c r="J23" s="138"/>
      <c r="K23" s="138"/>
      <c r="L23" s="138"/>
      <c r="M23" s="138"/>
    </row>
    <row r="24" spans="1:13" s="79" customFormat="1">
      <c r="A24" s="101"/>
      <c r="B24" s="101"/>
      <c r="C24" s="101"/>
      <c r="D24" s="101"/>
      <c r="E24" s="101"/>
      <c r="F24" s="141"/>
      <c r="G24" s="144"/>
      <c r="H24" s="138"/>
      <c r="I24" s="138"/>
      <c r="J24" s="138"/>
      <c r="K24" s="138"/>
      <c r="L24" s="138"/>
      <c r="M24" s="138"/>
    </row>
    <row r="25" spans="1:13" s="79" customFormat="1">
      <c r="A25" s="101"/>
      <c r="B25" s="101"/>
      <c r="C25" s="101"/>
      <c r="D25" s="101"/>
      <c r="E25" s="101"/>
      <c r="F25" s="141"/>
      <c r="G25" s="144"/>
      <c r="H25" s="138"/>
      <c r="I25" s="138"/>
      <c r="J25" s="138"/>
      <c r="K25" s="138"/>
      <c r="L25" s="138"/>
      <c r="M25" s="138"/>
    </row>
    <row r="26" spans="1:13" s="79" customFormat="1">
      <c r="A26" s="101"/>
      <c r="B26" s="101"/>
      <c r="C26" s="101"/>
      <c r="D26" s="101"/>
      <c r="E26" s="101"/>
      <c r="F26" s="141"/>
      <c r="G26" s="144"/>
      <c r="H26" s="138"/>
      <c r="I26" s="138"/>
      <c r="J26" s="138"/>
      <c r="K26" s="138"/>
      <c r="L26" s="138"/>
      <c r="M26" s="138"/>
    </row>
    <row r="27" spans="1:13" s="79" customFormat="1">
      <c r="A27" s="101"/>
      <c r="B27" s="101"/>
      <c r="C27" s="101"/>
      <c r="D27" s="101"/>
      <c r="E27" s="101"/>
      <c r="F27" s="141"/>
      <c r="G27" s="144"/>
      <c r="H27" s="138"/>
      <c r="I27" s="138"/>
      <c r="J27" s="138"/>
      <c r="K27" s="138"/>
      <c r="L27" s="138"/>
      <c r="M27" s="138"/>
    </row>
    <row r="28" spans="1:13" s="79" customFormat="1">
      <c r="A28" s="101"/>
      <c r="B28" s="101"/>
      <c r="C28" s="101"/>
      <c r="D28" s="101"/>
      <c r="E28" s="101"/>
      <c r="F28" s="141"/>
      <c r="G28" s="144"/>
      <c r="H28" s="138"/>
      <c r="I28" s="138"/>
      <c r="J28" s="138"/>
      <c r="K28" s="138"/>
      <c r="L28" s="138"/>
      <c r="M28" s="138"/>
    </row>
    <row r="29" spans="1:13" s="79" customFormat="1">
      <c r="A29" s="101"/>
      <c r="B29" s="101"/>
      <c r="C29" s="101"/>
      <c r="D29" s="101"/>
      <c r="E29" s="101"/>
      <c r="F29" s="141"/>
      <c r="G29" s="144"/>
      <c r="H29" s="138"/>
      <c r="I29" s="138"/>
      <c r="J29" s="138"/>
      <c r="K29" s="138"/>
      <c r="L29" s="138"/>
      <c r="M29" s="138"/>
    </row>
    <row r="30" spans="1:13" s="79" customFormat="1">
      <c r="A30" s="101"/>
      <c r="B30" s="101"/>
      <c r="C30" s="101"/>
      <c r="D30" s="101"/>
      <c r="E30" s="101"/>
      <c r="F30" s="141"/>
      <c r="G30" s="144"/>
      <c r="H30" s="138"/>
      <c r="I30" s="138"/>
      <c r="J30" s="138"/>
      <c r="K30" s="138"/>
      <c r="L30" s="138"/>
      <c r="M30" s="138"/>
    </row>
    <row r="31" spans="1:13" s="79" customFormat="1">
      <c r="A31" s="101"/>
      <c r="B31" s="101"/>
      <c r="C31" s="101"/>
      <c r="D31" s="101"/>
      <c r="E31" s="101"/>
      <c r="F31" s="141"/>
      <c r="G31" s="144"/>
      <c r="H31" s="138"/>
      <c r="I31" s="138"/>
      <c r="J31" s="138"/>
      <c r="K31" s="138"/>
      <c r="L31" s="138"/>
      <c r="M31" s="138"/>
    </row>
    <row r="32" spans="1:13" s="79" customFormat="1">
      <c r="A32" s="101"/>
      <c r="B32" s="101"/>
      <c r="C32" s="101"/>
      <c r="D32" s="101"/>
      <c r="E32" s="101"/>
      <c r="F32" s="141"/>
      <c r="G32" s="144"/>
      <c r="H32" s="138"/>
      <c r="I32" s="138"/>
      <c r="J32" s="138"/>
      <c r="K32" s="138"/>
      <c r="L32" s="138"/>
      <c r="M32" s="138"/>
    </row>
    <row r="33" spans="1:13">
      <c r="A33" s="101"/>
      <c r="B33" s="101"/>
      <c r="C33" s="101"/>
      <c r="D33" s="101"/>
      <c r="E33" s="101"/>
      <c r="F33" s="141"/>
      <c r="G33" s="144"/>
      <c r="H33" s="138"/>
      <c r="I33" s="138"/>
      <c r="J33" s="138"/>
      <c r="K33" s="138"/>
      <c r="L33" s="138"/>
      <c r="M33" s="138"/>
    </row>
    <row r="34" spans="1:13">
      <c r="A34" s="101"/>
      <c r="B34" s="101"/>
      <c r="C34" s="101"/>
      <c r="D34" s="101"/>
      <c r="E34" s="101"/>
      <c r="F34" s="141"/>
      <c r="G34" s="144"/>
      <c r="H34" s="138"/>
      <c r="I34" s="138"/>
      <c r="J34" s="138"/>
      <c r="K34" s="138"/>
      <c r="L34" s="138"/>
      <c r="M34" s="138"/>
    </row>
    <row r="35" spans="1:13">
      <c r="A35" s="101"/>
      <c r="B35" s="101"/>
      <c r="C35" s="101"/>
      <c r="D35" s="101"/>
      <c r="E35" s="101"/>
      <c r="F35" s="141"/>
      <c r="G35" s="144"/>
      <c r="H35" s="138"/>
      <c r="I35" s="138"/>
      <c r="J35" s="138"/>
      <c r="K35" s="138"/>
      <c r="L35" s="138"/>
      <c r="M35" s="138"/>
    </row>
    <row r="36" spans="1:13">
      <c r="A36" s="133"/>
      <c r="B36" s="133"/>
      <c r="C36" s="133"/>
      <c r="D36" s="133"/>
      <c r="E36" s="133"/>
      <c r="F36" s="142"/>
      <c r="G36" s="125"/>
      <c r="H36" s="139"/>
      <c r="I36" s="139"/>
      <c r="J36" s="139"/>
      <c r="K36" s="139"/>
      <c r="L36" s="139"/>
      <c r="M36" s="139"/>
    </row>
    <row r="44" spans="1:13">
      <c r="A44" s="126"/>
    </row>
    <row r="45" spans="1:13">
      <c r="A45" s="126"/>
    </row>
    <row r="46" spans="1:13">
      <c r="A46" s="126"/>
    </row>
    <row r="47" spans="1:13">
      <c r="A47" s="126"/>
    </row>
    <row r="48" spans="1:13">
      <c r="A48" s="126"/>
    </row>
    <row r="49" spans="1:2" ht="19.5" customHeight="1">
      <c r="A49" s="126"/>
    </row>
    <row r="50" spans="1:2">
      <c r="A50" s="126"/>
    </row>
    <row r="51" spans="1:2">
      <c r="A51" s="90"/>
      <c r="B51" s="90"/>
    </row>
    <row r="52" spans="1:2">
      <c r="A52" s="126"/>
    </row>
    <row r="53" spans="1:2">
      <c r="A53" s="126"/>
    </row>
    <row r="54" spans="1:2">
      <c r="A54" s="126"/>
    </row>
    <row r="55" spans="1:2">
      <c r="A55" s="126"/>
    </row>
    <row r="56" spans="1:2">
      <c r="A56" s="126"/>
    </row>
    <row r="57" spans="1:2">
      <c r="A57" s="126"/>
    </row>
  </sheetData>
  <mergeCells count="4">
    <mergeCell ref="A3:K4"/>
    <mergeCell ref="A5:A6"/>
    <mergeCell ref="B5:E6"/>
    <mergeCell ref="F6:M6"/>
  </mergeCells>
  <pageMargins left="0.5" right="0.4" top="0.78740157480314965" bottom="0.78740157480314965" header="0.31496062992125984" footer="0.31496062992125984"/>
  <pageSetup paperSize="9" scale="63" orientation="landscape" r:id="rId1"/>
  <headerFooter alignWithMargins="0">
    <oddHeader>&amp;LWirtschaftsplan für Sonstige Sondervermögen
4. Differenzierung Geschäftsbesorgungsentgelte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1"/>
  <sheetViews>
    <sheetView tabSelected="1" topLeftCell="A4" zoomScaleNormal="100" zoomScaleSheetLayoutView="90" workbookViewId="0"/>
  </sheetViews>
  <sheetFormatPr baseColWidth="10" defaultColWidth="9.140625" defaultRowHeight="12.75"/>
  <cols>
    <col min="1" max="1" width="33" customWidth="1"/>
    <col min="2" max="2" width="40.7109375" customWidth="1"/>
    <col min="3" max="9" width="10.7109375" customWidth="1"/>
  </cols>
  <sheetData>
    <row r="1" spans="1:9" ht="18">
      <c r="A1" s="175" t="s">
        <v>173</v>
      </c>
    </row>
    <row r="2" spans="1:9" ht="18">
      <c r="A2" s="179" t="s">
        <v>353</v>
      </c>
    </row>
    <row r="3" spans="1:9" ht="14.25">
      <c r="A3" s="124" t="s">
        <v>97</v>
      </c>
    </row>
    <row r="4" spans="1:9" ht="9" customHeight="1" thickBot="1">
      <c r="A4" s="179"/>
      <c r="C4" s="545"/>
      <c r="D4" s="545"/>
      <c r="E4" s="545"/>
      <c r="F4" s="545"/>
      <c r="G4" s="545"/>
    </row>
    <row r="5" spans="1:9" ht="26.25" thickBot="1">
      <c r="A5" s="315" t="s">
        <v>98</v>
      </c>
      <c r="B5" s="316" t="s">
        <v>99</v>
      </c>
      <c r="C5" s="475" t="s">
        <v>225</v>
      </c>
      <c r="D5" s="475" t="s">
        <v>226</v>
      </c>
      <c r="E5" s="475" t="s">
        <v>227</v>
      </c>
      <c r="F5" s="475" t="s">
        <v>228</v>
      </c>
      <c r="G5" s="520" t="s">
        <v>229</v>
      </c>
      <c r="H5" s="475" t="s">
        <v>322</v>
      </c>
      <c r="I5" s="476" t="s">
        <v>323</v>
      </c>
    </row>
    <row r="6" spans="1:9">
      <c r="A6" s="180"/>
      <c r="B6" s="180"/>
      <c r="C6" s="180"/>
      <c r="D6" s="125"/>
      <c r="E6" s="125"/>
      <c r="F6" s="125"/>
      <c r="G6" s="125"/>
      <c r="H6" s="544"/>
      <c r="I6" s="544"/>
    </row>
    <row r="7" spans="1:9" ht="30">
      <c r="A7" s="181" t="s">
        <v>100</v>
      </c>
      <c r="B7" s="182"/>
      <c r="C7" s="180">
        <v>0</v>
      </c>
      <c r="D7" s="183">
        <v>0</v>
      </c>
      <c r="E7" s="183">
        <v>0</v>
      </c>
      <c r="F7" s="183">
        <v>0</v>
      </c>
      <c r="G7" s="183">
        <v>0</v>
      </c>
      <c r="H7" s="183">
        <v>0</v>
      </c>
      <c r="I7" s="183">
        <v>0</v>
      </c>
    </row>
    <row r="8" spans="1:9" ht="38.25">
      <c r="A8" s="184" t="s">
        <v>101</v>
      </c>
      <c r="B8" s="185"/>
      <c r="C8" s="186"/>
      <c r="D8" s="183"/>
      <c r="E8" s="183"/>
      <c r="F8" s="183"/>
      <c r="G8" s="183"/>
      <c r="H8" s="183"/>
      <c r="I8" s="183"/>
    </row>
    <row r="9" spans="1:9" s="191" customFormat="1">
      <c r="A9" s="187" t="s">
        <v>40</v>
      </c>
      <c r="B9" s="188"/>
      <c r="C9" s="189"/>
      <c r="D9" s="190"/>
      <c r="E9" s="190"/>
      <c r="F9" s="190"/>
      <c r="G9" s="190"/>
      <c r="H9" s="190"/>
      <c r="I9" s="190"/>
    </row>
    <row r="10" spans="1:9">
      <c r="A10" s="192" t="s">
        <v>28</v>
      </c>
      <c r="B10" s="185"/>
      <c r="C10" s="186"/>
      <c r="D10" s="183"/>
      <c r="E10" s="183"/>
      <c r="F10" s="183"/>
      <c r="G10" s="183"/>
      <c r="H10" s="183"/>
      <c r="I10" s="183"/>
    </row>
    <row r="11" spans="1:9">
      <c r="A11" s="196" t="s">
        <v>102</v>
      </c>
      <c r="B11" s="197"/>
      <c r="C11" s="197">
        <f t="shared" ref="C11:I11" si="0">SUM(C9:C10)</f>
        <v>0</v>
      </c>
      <c r="D11" s="197">
        <f t="shared" si="0"/>
        <v>0</v>
      </c>
      <c r="E11" s="197">
        <f t="shared" si="0"/>
        <v>0</v>
      </c>
      <c r="F11" s="198">
        <f t="shared" si="0"/>
        <v>0</v>
      </c>
      <c r="G11" s="198">
        <f t="shared" si="0"/>
        <v>0</v>
      </c>
      <c r="H11" s="198">
        <f t="shared" si="0"/>
        <v>0</v>
      </c>
      <c r="I11" s="198">
        <f t="shared" si="0"/>
        <v>0</v>
      </c>
    </row>
    <row r="12" spans="1:9">
      <c r="A12" s="193"/>
      <c r="B12" s="185"/>
      <c r="C12" s="186"/>
      <c r="D12" s="183"/>
      <c r="E12" s="183"/>
      <c r="F12" s="125"/>
      <c r="G12" s="183"/>
      <c r="H12" s="544"/>
      <c r="I12" s="183"/>
    </row>
    <row r="13" spans="1:9" ht="15">
      <c r="A13" s="194" t="s">
        <v>103</v>
      </c>
      <c r="B13" s="185"/>
      <c r="C13" s="186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</row>
    <row r="14" spans="1:9">
      <c r="A14" s="195" t="s">
        <v>104</v>
      </c>
      <c r="B14" s="185"/>
      <c r="C14" s="186"/>
      <c r="D14" s="183"/>
      <c r="E14" s="183"/>
      <c r="F14" s="183"/>
      <c r="G14" s="183"/>
      <c r="H14" s="183"/>
      <c r="I14" s="183"/>
    </row>
    <row r="15" spans="1:9">
      <c r="A15" s="195" t="s">
        <v>105</v>
      </c>
      <c r="B15" s="186"/>
      <c r="C15" s="186"/>
      <c r="D15" s="183"/>
      <c r="E15" s="183"/>
      <c r="F15" s="183"/>
      <c r="G15" s="183"/>
      <c r="H15" s="183"/>
      <c r="I15" s="183"/>
    </row>
    <row r="16" spans="1:9">
      <c r="A16" s="195" t="s">
        <v>105</v>
      </c>
      <c r="B16" s="186"/>
      <c r="C16" s="183"/>
      <c r="D16" s="183"/>
      <c r="E16" s="183"/>
      <c r="F16" s="183"/>
      <c r="G16" s="183"/>
      <c r="H16" s="183"/>
      <c r="I16" s="183"/>
    </row>
    <row r="17" spans="1:9">
      <c r="A17" s="195" t="s">
        <v>105</v>
      </c>
      <c r="B17" s="186"/>
      <c r="C17" s="183"/>
      <c r="D17" s="183"/>
      <c r="E17" s="183"/>
      <c r="F17" s="183"/>
      <c r="G17" s="183"/>
      <c r="H17" s="183"/>
      <c r="I17" s="183"/>
    </row>
    <row r="18" spans="1:9">
      <c r="A18" s="195" t="s">
        <v>106</v>
      </c>
      <c r="B18" s="186"/>
      <c r="C18" s="186"/>
      <c r="D18" s="183"/>
      <c r="E18" s="183"/>
      <c r="F18" s="183"/>
      <c r="G18" s="183"/>
      <c r="H18" s="183"/>
      <c r="I18" s="183"/>
    </row>
    <row r="19" spans="1:9">
      <c r="A19" s="195" t="s">
        <v>28</v>
      </c>
      <c r="B19" s="186"/>
      <c r="C19" s="186"/>
      <c r="D19" s="183"/>
      <c r="E19" s="183"/>
      <c r="F19" s="183"/>
      <c r="G19" s="183"/>
      <c r="H19" s="183"/>
      <c r="I19" s="183"/>
    </row>
    <row r="20" spans="1:9">
      <c r="A20" s="196" t="s">
        <v>102</v>
      </c>
      <c r="B20" s="199"/>
      <c r="C20" s="198">
        <f t="shared" ref="C20:G20" si="1">SUM(C14:C19)</f>
        <v>0</v>
      </c>
      <c r="D20" s="198">
        <f t="shared" si="1"/>
        <v>0</v>
      </c>
      <c r="E20" s="198">
        <f t="shared" si="1"/>
        <v>0</v>
      </c>
      <c r="F20" s="198">
        <f t="shared" si="1"/>
        <v>0</v>
      </c>
      <c r="G20" s="198">
        <f t="shared" si="1"/>
        <v>0</v>
      </c>
      <c r="H20" s="198">
        <f t="shared" ref="H20:I20" si="2">SUM(H14:H19)</f>
        <v>0</v>
      </c>
      <c r="I20" s="198">
        <f t="shared" si="2"/>
        <v>0</v>
      </c>
    </row>
    <row r="21" spans="1:9">
      <c r="A21" s="193"/>
      <c r="B21" s="186"/>
      <c r="C21" s="186"/>
      <c r="D21" s="183"/>
      <c r="E21" s="183"/>
      <c r="F21" s="183"/>
      <c r="G21" s="183"/>
      <c r="H21" s="183"/>
      <c r="I21" s="183"/>
    </row>
    <row r="22" spans="1:9">
      <c r="A22" s="196" t="s">
        <v>107</v>
      </c>
      <c r="B22" s="199"/>
      <c r="C22" s="198">
        <f t="shared" ref="C22:G22" si="3">C20+C11</f>
        <v>0</v>
      </c>
      <c r="D22" s="198">
        <f t="shared" si="3"/>
        <v>0</v>
      </c>
      <c r="E22" s="198">
        <f t="shared" si="3"/>
        <v>0</v>
      </c>
      <c r="F22" s="198">
        <f t="shared" si="3"/>
        <v>0</v>
      </c>
      <c r="G22" s="198">
        <f t="shared" si="3"/>
        <v>0</v>
      </c>
      <c r="H22" s="198">
        <f t="shared" ref="H22:I22" si="4">H20+H11</f>
        <v>0</v>
      </c>
      <c r="I22" s="198">
        <f t="shared" si="4"/>
        <v>0</v>
      </c>
    </row>
    <row r="23" spans="1:9">
      <c r="A23" s="193"/>
      <c r="B23" s="186"/>
      <c r="C23" s="186"/>
      <c r="D23" s="183"/>
      <c r="E23" s="183"/>
      <c r="F23" s="183"/>
      <c r="G23" s="183"/>
      <c r="H23" s="183"/>
      <c r="I23" s="183"/>
    </row>
    <row r="24" spans="1:9" ht="15">
      <c r="A24" s="194" t="s">
        <v>108</v>
      </c>
      <c r="B24" s="186"/>
      <c r="C24" s="186">
        <v>0</v>
      </c>
      <c r="D24" s="183">
        <v>0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</row>
    <row r="25" spans="1:9">
      <c r="A25" s="195" t="s">
        <v>28</v>
      </c>
      <c r="B25" s="186"/>
      <c r="C25" s="186"/>
      <c r="D25" s="183"/>
      <c r="E25" s="183"/>
      <c r="F25" s="183"/>
      <c r="G25" s="183"/>
      <c r="H25" s="183"/>
      <c r="I25" s="183"/>
    </row>
    <row r="26" spans="1:9">
      <c r="A26" s="195" t="s">
        <v>28</v>
      </c>
      <c r="B26" s="186"/>
      <c r="C26" s="186"/>
      <c r="D26" s="183"/>
      <c r="E26" s="183"/>
      <c r="F26" s="183"/>
      <c r="G26" s="183"/>
      <c r="H26" s="183"/>
      <c r="I26" s="183"/>
    </row>
    <row r="27" spans="1:9">
      <c r="A27" s="196" t="s">
        <v>109</v>
      </c>
      <c r="B27" s="199"/>
      <c r="C27" s="199">
        <f t="shared" ref="C27:I27" si="5">SUM(C25:C26)</f>
        <v>0</v>
      </c>
      <c r="D27" s="199">
        <f t="shared" si="5"/>
        <v>0</v>
      </c>
      <c r="E27" s="199">
        <f t="shared" si="5"/>
        <v>0</v>
      </c>
      <c r="F27" s="199">
        <f t="shared" si="5"/>
        <v>0</v>
      </c>
      <c r="G27" s="199">
        <f t="shared" si="5"/>
        <v>0</v>
      </c>
      <c r="H27" s="199">
        <f t="shared" si="5"/>
        <v>0</v>
      </c>
      <c r="I27" s="199">
        <f t="shared" si="5"/>
        <v>0</v>
      </c>
    </row>
    <row r="28" spans="1:9">
      <c r="A28" s="477" t="s">
        <v>318</v>
      </c>
      <c r="B28" s="126"/>
    </row>
    <row r="29" spans="1:9">
      <c r="A29" s="477" t="s">
        <v>330</v>
      </c>
      <c r="B29" s="126"/>
    </row>
    <row r="31" spans="1:9">
      <c r="A31" t="s">
        <v>110</v>
      </c>
    </row>
  </sheetData>
  <pageMargins left="0.51181102362204722" right="0.47244094488188981" top="0.98425196850393704" bottom="0.78740157480314965" header="0.59055118110236227" footer="0.31496062992125984"/>
  <pageSetup paperSize="9" scale="90" orientation="landscape" r:id="rId1"/>
  <headerFooter>
    <oddHeader>&amp;LWirtschaftsplan für Sonstige Sondervermögen
5. HH-Stellen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2"/>
  <sheetViews>
    <sheetView topLeftCell="A4" zoomScale="80" zoomScaleNormal="80" zoomScaleSheetLayoutView="90" workbookViewId="0">
      <selection activeCell="J25" sqref="J25"/>
    </sheetView>
  </sheetViews>
  <sheetFormatPr baseColWidth="10" defaultRowHeight="14.25"/>
  <cols>
    <col min="1" max="1" width="6.42578125" bestFit="1" customWidth="1"/>
    <col min="2" max="2" width="50.5703125" style="1" customWidth="1"/>
    <col min="3" max="10" width="12.85546875" style="1" customWidth="1"/>
  </cols>
  <sheetData>
    <row r="1" spans="1:10" ht="15.75" hidden="1" customHeight="1">
      <c r="B1" s="13"/>
      <c r="C1" s="13"/>
      <c r="D1" s="13"/>
      <c r="E1" s="13"/>
      <c r="F1" s="225"/>
      <c r="G1" s="225"/>
      <c r="H1" s="225"/>
      <c r="I1" s="225"/>
      <c r="J1" s="225"/>
    </row>
    <row r="2" spans="1:10" ht="15.75" hidden="1" customHeight="1">
      <c r="B2" s="225"/>
      <c r="C2" s="225"/>
      <c r="D2" s="225"/>
      <c r="E2" s="225"/>
      <c r="F2" s="225"/>
      <c r="G2" s="225"/>
      <c r="H2" s="225"/>
      <c r="I2" s="225"/>
      <c r="J2" s="225"/>
    </row>
    <row r="3" spans="1:10" ht="15.75" hidden="1" customHeight="1">
      <c r="B3" s="225"/>
      <c r="C3" s="225"/>
      <c r="D3" s="225"/>
      <c r="E3" s="225"/>
      <c r="F3" s="225"/>
      <c r="G3" s="225"/>
      <c r="H3" s="225"/>
      <c r="I3" s="225"/>
      <c r="J3" s="225"/>
    </row>
    <row r="4" spans="1:10" ht="22.5" customHeight="1">
      <c r="A4" s="666" t="s">
        <v>13</v>
      </c>
      <c r="B4" s="667"/>
      <c r="C4" s="667"/>
      <c r="D4" s="667"/>
      <c r="E4" s="667"/>
      <c r="F4" s="667"/>
      <c r="G4" s="667"/>
      <c r="H4" s="667"/>
      <c r="I4" s="667"/>
      <c r="J4" s="668"/>
    </row>
    <row r="5" spans="1:10" ht="15.75" customHeight="1">
      <c r="A5" s="643" t="s">
        <v>66</v>
      </c>
      <c r="B5" s="644"/>
      <c r="C5" s="648" t="s">
        <v>171</v>
      </c>
      <c r="D5" s="648"/>
      <c r="E5" s="648"/>
      <c r="F5" s="648"/>
      <c r="G5" s="648"/>
      <c r="H5" s="648"/>
      <c r="I5" s="648"/>
      <c r="J5" s="649"/>
    </row>
    <row r="6" spans="1:10" ht="15.75" customHeight="1">
      <c r="A6" s="643" t="s">
        <v>14</v>
      </c>
      <c r="B6" s="644"/>
      <c r="C6" s="24"/>
      <c r="D6" s="24"/>
      <c r="E6" s="24"/>
      <c r="F6" s="24"/>
      <c r="G6" s="645" t="s">
        <v>216</v>
      </c>
      <c r="H6" s="646"/>
      <c r="I6" s="646"/>
      <c r="J6" s="647"/>
    </row>
    <row r="7" spans="1:10" ht="18" customHeight="1">
      <c r="A7" s="660"/>
      <c r="B7" s="661"/>
      <c r="C7" s="123"/>
      <c r="D7" s="123"/>
      <c r="E7" s="123"/>
      <c r="F7" s="24"/>
      <c r="G7" s="662" t="s">
        <v>52</v>
      </c>
      <c r="H7" s="663"/>
      <c r="I7" s="662" t="s">
        <v>51</v>
      </c>
      <c r="J7" s="663"/>
    </row>
    <row r="8" spans="1:10" ht="12.75">
      <c r="A8" s="308" t="s">
        <v>24</v>
      </c>
      <c r="B8" s="226" t="s">
        <v>22</v>
      </c>
      <c r="C8" s="308" t="s">
        <v>86</v>
      </c>
      <c r="D8" s="308" t="s">
        <v>86</v>
      </c>
      <c r="E8" s="308" t="s">
        <v>20</v>
      </c>
      <c r="F8" s="308" t="s">
        <v>85</v>
      </c>
      <c r="G8" s="309" t="s">
        <v>6</v>
      </c>
      <c r="H8" s="310" t="s">
        <v>7</v>
      </c>
      <c r="I8" s="309" t="s">
        <v>8</v>
      </c>
      <c r="J8" s="309" t="s">
        <v>49</v>
      </c>
    </row>
    <row r="9" spans="1:10" ht="12.75">
      <c r="A9" s="313"/>
      <c r="B9" s="227"/>
      <c r="C9" s="366">
        <v>2015</v>
      </c>
      <c r="D9" s="366">
        <v>2016</v>
      </c>
      <c r="E9" s="366">
        <v>2017</v>
      </c>
      <c r="F9" s="366">
        <v>2017</v>
      </c>
      <c r="G9" s="367">
        <v>2018</v>
      </c>
      <c r="H9" s="367">
        <v>2019</v>
      </c>
      <c r="I9" s="368">
        <v>2020</v>
      </c>
      <c r="J9" s="369">
        <v>2021</v>
      </c>
    </row>
    <row r="10" spans="1:10" ht="19.350000000000001" customHeight="1">
      <c r="A10" s="314"/>
      <c r="B10" s="230"/>
      <c r="C10" s="312" t="s">
        <v>3</v>
      </c>
      <c r="D10" s="312" t="s">
        <v>3</v>
      </c>
      <c r="E10" s="312" t="s">
        <v>3</v>
      </c>
      <c r="F10" s="312" t="s">
        <v>3</v>
      </c>
      <c r="G10" s="312" t="s">
        <v>3</v>
      </c>
      <c r="H10" s="312" t="s">
        <v>3</v>
      </c>
      <c r="I10" s="312" t="s">
        <v>3</v>
      </c>
      <c r="J10" s="312" t="s">
        <v>3</v>
      </c>
    </row>
    <row r="11" spans="1:10" s="124" customFormat="1" ht="9" customHeight="1">
      <c r="A11" s="119"/>
      <c r="B11" s="231"/>
      <c r="C11" s="232"/>
      <c r="D11" s="232"/>
      <c r="E11" s="232"/>
      <c r="F11" s="233"/>
      <c r="G11" s="233"/>
      <c r="H11" s="233"/>
      <c r="I11" s="233"/>
      <c r="J11" s="233"/>
    </row>
    <row r="12" spans="1:10" s="124" customFormat="1" ht="19.350000000000001" customHeight="1">
      <c r="A12" s="298">
        <v>1</v>
      </c>
      <c r="B12" s="102" t="s">
        <v>61</v>
      </c>
      <c r="C12" s="234">
        <f>'Vermögensplan TSVG'!C12+'Vermögensplan TSVV'!C13+'Vermögensplan CSG'!C14</f>
        <v>1347.7959900000001</v>
      </c>
      <c r="D12" s="234">
        <f>'Vermögensplan TSVG'!D12+'Vermögensplan TSVV'!D13+'Vermögensplan CSG'!D14</f>
        <v>257.14551</v>
      </c>
      <c r="E12" s="234">
        <f>'Vermögensplan TSVG'!E12+'Vermögensplan TSVV'!E13+'Vermögensplan CSG'!E14</f>
        <v>460</v>
      </c>
      <c r="F12" s="234">
        <f>'Vermögensplan TSVG'!F12+'Vermögensplan TSVV'!F13+'Vermögensplan CSG'!F14</f>
        <v>460</v>
      </c>
      <c r="G12" s="234">
        <f>'Vermögensplan TSVG'!G12+'Vermögensplan TSVV'!G13+'Vermögensplan CSG'!G14</f>
        <v>4273</v>
      </c>
      <c r="H12" s="234">
        <f>'Vermögensplan TSVG'!H12+'Vermögensplan TSVV'!H13+'Vermögensplan CSG'!H14</f>
        <v>185</v>
      </c>
      <c r="I12" s="234">
        <f>'Vermögensplan TSVG'!I12+'Vermögensplan TSVV'!I13+'Vermögensplan CSG'!I14</f>
        <v>995</v>
      </c>
      <c r="J12" s="234">
        <f>'Vermögensplan TSVG'!J12+'Vermögensplan TSVV'!J13+'Vermögensplan CSG'!J14</f>
        <v>1315</v>
      </c>
    </row>
    <row r="13" spans="1:10" s="124" customFormat="1" ht="19.350000000000001" customHeight="1">
      <c r="A13" s="298">
        <v>2</v>
      </c>
      <c r="B13" s="113" t="s">
        <v>62</v>
      </c>
      <c r="C13" s="234">
        <f>'Vermögensplan TSVG'!C13+'Vermögensplan TSVV'!C14+'Vermögensplan CSG'!C15</f>
        <v>19038</v>
      </c>
      <c r="D13" s="234">
        <f>'Vermögensplan TSVG'!D13+'Vermögensplan TSVV'!D14+'Vermögensplan CSG'!D15</f>
        <v>12972</v>
      </c>
      <c r="E13" s="234">
        <f>'Vermögensplan TSVG'!E13+'Vermögensplan TSVV'!E14+'Vermögensplan CSG'!E15</f>
        <v>34683.300000000003</v>
      </c>
      <c r="F13" s="234">
        <f>'Vermögensplan TSVG'!F13+'Vermögensplan TSVV'!F14+'Vermögensplan CSG'!F15</f>
        <v>17707</v>
      </c>
      <c r="G13" s="234">
        <f>'Vermögensplan TSVG'!G13+'Vermögensplan TSVV'!G14+'Vermögensplan CSG'!G15</f>
        <v>31130.7</v>
      </c>
      <c r="H13" s="234">
        <f>'Vermögensplan TSVG'!H13+'Vermögensplan TSVV'!H14+'Vermögensplan CSG'!H15</f>
        <v>26105</v>
      </c>
      <c r="I13" s="234">
        <f>'Vermögensplan TSVG'!I13+'Vermögensplan TSVV'!I14+'Vermögensplan CSG'!I15</f>
        <v>5972</v>
      </c>
      <c r="J13" s="234">
        <f>'Vermögensplan TSVG'!J13+'Vermögensplan TSVV'!J14+'Vermögensplan CSG'!J15</f>
        <v>5101</v>
      </c>
    </row>
    <row r="14" spans="1:10" s="124" customFormat="1" ht="19.350000000000001" customHeight="1">
      <c r="A14" s="298">
        <v>3</v>
      </c>
      <c r="B14" s="113" t="s">
        <v>63</v>
      </c>
      <c r="C14" s="234">
        <f>'Vermögensplan TSVG'!C14+'Vermögensplan TSVV'!C15+'Vermögensplan CSG'!C16</f>
        <v>134.559609999999</v>
      </c>
      <c r="D14" s="234">
        <f>'Vermögensplan TSVG'!D14+'Vermögensplan TSVV'!D15+'Vermögensplan CSG'!D16</f>
        <v>9152.2666174999977</v>
      </c>
      <c r="E14" s="234">
        <f>'Vermögensplan TSVG'!E14+'Vermögensplan TSVV'!E15+'Vermögensplan CSG'!E16</f>
        <v>1772.1225386854912</v>
      </c>
      <c r="F14" s="234">
        <f>'Vermögensplan TSVG'!F14+'Vermögensplan TSVV'!F15+'Vermögensplan CSG'!F16</f>
        <v>4978.8965386854888</v>
      </c>
      <c r="G14" s="234">
        <f>'Vermögensplan TSVG'!G14+'Vermögensplan TSVV'!G15+'Vermögensplan CSG'!G16</f>
        <v>0</v>
      </c>
      <c r="H14" s="234">
        <f>'Vermögensplan TSVG'!H14+'Vermögensplan TSVV'!H15+'Vermögensplan CSG'!H16</f>
        <v>9.0949470177292824E-13</v>
      </c>
      <c r="I14" s="234">
        <f>'Vermögensplan TSVG'!I14+'Vermögensplan TSVV'!I15+'Vermögensplan CSG'!I16</f>
        <v>1295.3000000000011</v>
      </c>
      <c r="J14" s="234">
        <f>'Vermögensplan TSVG'!J14+'Vermögensplan TSVV'!J15+'Vermögensplan CSG'!J16</f>
        <v>326.054000000001</v>
      </c>
    </row>
    <row r="15" spans="1:10" s="124" customFormat="1" ht="19.350000000000001" customHeight="1">
      <c r="A15" s="298">
        <v>4</v>
      </c>
      <c r="B15" s="113" t="s">
        <v>64</v>
      </c>
      <c r="C15" s="234">
        <f>'Vermögensplan TSVG'!C15+'Vermögensplan TSVV'!C16+'Vermögensplan CSG'!C17</f>
        <v>224.05426</v>
      </c>
      <c r="D15" s="234">
        <f>'Vermögensplan TSVG'!D15+'Vermögensplan TSVV'!D16+'Vermögensplan CSG'!D17</f>
        <v>451.05426</v>
      </c>
      <c r="E15" s="234">
        <f>'Vermögensplan TSVG'!E15+'Vermögensplan TSVV'!E16+'Vermögensplan CSG'!E17</f>
        <v>342.05426</v>
      </c>
      <c r="F15" s="234">
        <f>'Vermögensplan TSVG'!F15+'Vermögensplan TSVV'!F16+'Vermögensplan CSG'!F17</f>
        <v>342.05426</v>
      </c>
      <c r="G15" s="234">
        <f>'Vermögensplan TSVG'!G15+'Vermögensplan TSVV'!G16+'Vermögensplan CSG'!G17</f>
        <v>342.05426</v>
      </c>
      <c r="H15" s="234">
        <f>'Vermögensplan TSVG'!H15+'Vermögensplan TSVV'!H16+'Vermögensplan CSG'!H17</f>
        <v>342.05426</v>
      </c>
      <c r="I15" s="234">
        <f>'Vermögensplan TSVG'!I15+'Vermögensplan TSVV'!I16+'Vermögensplan CSG'!I17</f>
        <v>342.05426</v>
      </c>
      <c r="J15" s="234">
        <f>'Vermögensplan TSVG'!J15+'Vermögensplan TSVV'!J16+'Vermögensplan CSG'!J17</f>
        <v>342.05426</v>
      </c>
    </row>
    <row r="16" spans="1:10" ht="19.350000000000001" customHeight="1">
      <c r="A16" s="298">
        <v>5</v>
      </c>
      <c r="B16" s="34" t="s">
        <v>65</v>
      </c>
      <c r="C16" s="234">
        <f>'Vermögensplan TSVG'!C16+'Vermögensplan TSVV'!C17+'Vermögensplan CSG'!C18</f>
        <v>615</v>
      </c>
      <c r="D16" s="234">
        <f>'Vermögensplan TSVG'!D16+'Vermögensplan TSVV'!D17+'Vermögensplan CSG'!D18</f>
        <v>0</v>
      </c>
      <c r="E16" s="234">
        <f>'Vermögensplan TSVG'!E16+'Vermögensplan TSVV'!E17+'Vermögensplan CSG'!E18</f>
        <v>0</v>
      </c>
      <c r="F16" s="234">
        <f>'Vermögensplan TSVG'!F16+'Vermögensplan TSVV'!F17+'Vermögensplan CSG'!F18</f>
        <v>0</v>
      </c>
      <c r="G16" s="234">
        <f>'Vermögensplan TSVG'!G16+'Vermögensplan TSVV'!G17+'Vermögensplan CSG'!G18</f>
        <v>2048</v>
      </c>
      <c r="H16" s="234">
        <f>'Vermögensplan TSVG'!H16+'Vermögensplan TSVV'!H17+'Vermögensplan CSG'!H18</f>
        <v>309</v>
      </c>
      <c r="I16" s="234">
        <f>'Vermögensplan TSVG'!I16+'Vermögensplan TSVV'!I17+'Vermögensplan CSG'!I18</f>
        <v>0</v>
      </c>
      <c r="J16" s="234">
        <f>'Vermögensplan TSVG'!J16+'Vermögensplan TSVV'!J17+'Vermögensplan CSG'!J18</f>
        <v>0</v>
      </c>
    </row>
    <row r="17" spans="1:10" s="240" customFormat="1" ht="19.350000000000001" customHeight="1">
      <c r="A17" s="298">
        <v>6</v>
      </c>
      <c r="B17" s="237" t="s">
        <v>193</v>
      </c>
      <c r="C17" s="238">
        <f>'Vermögensplan TSVG'!C17</f>
        <v>450</v>
      </c>
      <c r="D17" s="238">
        <f>'Vermögensplan TSVG'!D17</f>
        <v>0</v>
      </c>
      <c r="E17" s="238">
        <f>'Vermögensplan TSVG'!E17</f>
        <v>0</v>
      </c>
      <c r="F17" s="238">
        <f>'Vermögensplan TSVG'!F17</f>
        <v>0</v>
      </c>
      <c r="G17" s="238">
        <f>'Vermögensplan TSVG'!G17</f>
        <v>0</v>
      </c>
      <c r="H17" s="238">
        <f>'Vermögensplan TSVG'!H17</f>
        <v>0</v>
      </c>
      <c r="I17" s="238">
        <f>'Vermögensplan TSVG'!I17</f>
        <v>0</v>
      </c>
      <c r="J17" s="238">
        <f>'Vermögensplan TSVG'!J17</f>
        <v>0</v>
      </c>
    </row>
    <row r="18" spans="1:10" s="124" customFormat="1" ht="19.350000000000001" customHeight="1">
      <c r="A18" s="298">
        <v>7</v>
      </c>
      <c r="B18" s="305" t="s">
        <v>60</v>
      </c>
      <c r="C18" s="306">
        <f>SUM(C12:C17)</f>
        <v>21809.40986</v>
      </c>
      <c r="D18" s="306">
        <f t="shared" ref="D18:J18" si="0">SUM(D12:D17)</f>
        <v>22832.466387500001</v>
      </c>
      <c r="E18" s="306">
        <f t="shared" si="0"/>
        <v>37257.476798685493</v>
      </c>
      <c r="F18" s="306">
        <f t="shared" si="0"/>
        <v>23487.950798685491</v>
      </c>
      <c r="G18" s="306">
        <f t="shared" si="0"/>
        <v>37793.754259999994</v>
      </c>
      <c r="H18" s="306">
        <f t="shared" si="0"/>
        <v>26941.054260000001</v>
      </c>
      <c r="I18" s="306">
        <f t="shared" si="0"/>
        <v>8604.3542600000019</v>
      </c>
      <c r="J18" s="307">
        <f t="shared" si="0"/>
        <v>7084.1082600000009</v>
      </c>
    </row>
    <row r="19" spans="1:10" s="124" customFormat="1" ht="19.350000000000001" customHeight="1">
      <c r="A19" s="298">
        <v>8</v>
      </c>
      <c r="B19" s="102" t="s">
        <v>53</v>
      </c>
      <c r="C19" s="235">
        <f>'Vermögensplan TSVG'!C19+'Vermögensplan TSVV'!C19+'Vermögensplan CSG'!C20</f>
        <v>-7149.5677299999998</v>
      </c>
      <c r="D19" s="235">
        <f>'Vermögensplan TSVG'!D19+'Vermögensplan TSVV'!D19+'Vermögensplan CSG'!D20</f>
        <v>-7805.9286625000004</v>
      </c>
      <c r="E19" s="235">
        <f>'Vermögensplan TSVG'!E19+'Vermögensplan TSVV'!E19+'Vermögensplan CSG'!E20</f>
        <v>-5312.743271314509</v>
      </c>
      <c r="F19" s="235">
        <f>'Vermögensplan TSVG'!F19+'Vermögensplan TSVV'!F19+'Vermögensplan CSG'!F20</f>
        <v>-6316.2462713145087</v>
      </c>
      <c r="G19" s="235">
        <f>'Vermögensplan TSVG'!G19+'Vermögensplan TSVV'!G19+'Vermögensplan CSG'!G20</f>
        <v>-8945.8040000000001</v>
      </c>
      <c r="H19" s="235">
        <f>'Vermögensplan TSVG'!H19+'Vermögensplan TSVV'!H19+'Vermögensplan CSG'!H20</f>
        <v>-7742.8039999999992</v>
      </c>
      <c r="I19" s="235">
        <f>'Vermögensplan TSVG'!I19+'Vermögensplan TSVV'!I19+'Vermögensplan CSG'!I20</f>
        <v>-7783.8039999999992</v>
      </c>
      <c r="J19" s="235">
        <f>'Vermögensplan TSVG'!J19+'Vermögensplan TSVV'!J19+'Vermögensplan CSG'!J20</f>
        <v>-9259.8040000000001</v>
      </c>
    </row>
    <row r="20" spans="1:10" s="124" customFormat="1" ht="19.350000000000001" customHeight="1">
      <c r="A20" s="298">
        <v>9</v>
      </c>
      <c r="B20" s="113" t="s">
        <v>43</v>
      </c>
      <c r="C20" s="235">
        <f>'Vermögensplan TSVG'!C20+'Vermögensplan TSVV'!C20+'Vermögensplan CSG'!C21</f>
        <v>6983.1819399999995</v>
      </c>
      <c r="D20" s="235">
        <f>'Vermögensplan TSVG'!D20+'Vermögensplan TSVV'!D20+'Vermögensplan CSG'!D21</f>
        <v>6594.7845599999991</v>
      </c>
      <c r="E20" s="235">
        <f>'Vermögensplan TSVG'!E20+'Vermögensplan TSVV'!E20+'Vermögensplan CSG'!E21</f>
        <v>6369.6</v>
      </c>
      <c r="F20" s="235">
        <f>'Vermögensplan TSVG'!F20+'Vermögensplan TSVV'!F20+'Vermögensplan CSG'!F21</f>
        <v>6159.0770000000002</v>
      </c>
      <c r="G20" s="235">
        <f>'Vermögensplan TSVG'!G20+'Vermögensplan TSVV'!G20+'Vermögensplan CSG'!G21</f>
        <v>6472</v>
      </c>
      <c r="H20" s="235">
        <f>'Vermögensplan TSVG'!H20+'Vermögensplan TSVV'!H20+'Vermögensplan CSG'!H21</f>
        <v>6651</v>
      </c>
      <c r="I20" s="235">
        <f>'Vermögensplan TSVG'!I20+'Vermögensplan TSVV'!I20+'Vermögensplan CSG'!I21</f>
        <v>6194</v>
      </c>
      <c r="J20" s="235">
        <f>'Vermögensplan TSVG'!J20+'Vermögensplan TSVV'!J20+'Vermögensplan CSG'!J21</f>
        <v>6068</v>
      </c>
    </row>
    <row r="21" spans="1:10" s="124" customFormat="1" ht="19.350000000000001" customHeight="1">
      <c r="A21" s="298">
        <v>10</v>
      </c>
      <c r="B21" s="113" t="s">
        <v>126</v>
      </c>
      <c r="C21" s="235">
        <f>'Vermögensplan TSVG'!C21+'Vermögensplan TSVV'!C21+'Vermögensplan CSG'!C22</f>
        <v>1396.5029999999999</v>
      </c>
      <c r="D21" s="235">
        <f>'Vermögensplan TSVG'!D21+'Vermögensplan TSVV'!D21+'Vermögensplan CSG'!D22</f>
        <v>0</v>
      </c>
      <c r="E21" s="235">
        <f>'Vermögensplan TSVG'!E21+'Vermögensplan TSVV'!E21+'Vermögensplan CSG'!E22</f>
        <v>337.46181000000001</v>
      </c>
      <c r="F21" s="235">
        <f>'Vermögensplan TSVG'!F21+'Vermögensplan TSVV'!F21+'Vermögensplan CSG'!F22</f>
        <v>337.46181000000001</v>
      </c>
      <c r="G21" s="235">
        <f>'Vermögensplan TSVG'!G21+'Vermögensplan TSVV'!G21+'Vermögensplan CSG'!G22</f>
        <v>0</v>
      </c>
      <c r="H21" s="235">
        <f>'Vermögensplan TSVG'!H21+'Vermögensplan TSVV'!H21+'Vermögensplan CSG'!H22</f>
        <v>0</v>
      </c>
      <c r="I21" s="235">
        <f>'Vermögensplan TSVG'!I21+'Vermögensplan TSVV'!I21+'Vermögensplan CSG'!I22</f>
        <v>0</v>
      </c>
      <c r="J21" s="235">
        <f>'Vermögensplan TSVG'!J21+'Vermögensplan TSVV'!J21+'Vermögensplan CSG'!J22</f>
        <v>0</v>
      </c>
    </row>
    <row r="22" spans="1:10" s="124" customFormat="1" ht="19.350000000000001" customHeight="1">
      <c r="A22" s="298">
        <v>11</v>
      </c>
      <c r="B22" s="113" t="s">
        <v>55</v>
      </c>
      <c r="C22" s="235">
        <f>'Vermögensplan TSVG'!C22+'Vermögensplan TSVV'!C22+'Vermögensplan CSG'!C23</f>
        <v>4505.85826</v>
      </c>
      <c r="D22" s="235">
        <f>'Vermögensplan TSVG'!D22+'Vermögensplan TSVV'!D22+'Vermögensplan CSG'!D23</f>
        <v>1875.85826</v>
      </c>
      <c r="E22" s="235">
        <f>'Vermögensplan TSVG'!E22+'Vermögensplan TSVV'!E22+'Vermögensplan CSG'!E23</f>
        <v>3623.85826</v>
      </c>
      <c r="F22" s="235">
        <f>'Vermögensplan TSVG'!F22+'Vermögensplan TSVV'!F22+'Vermögensplan CSG'!F23</f>
        <v>2575.85826</v>
      </c>
      <c r="G22" s="235">
        <f>'Vermögensplan TSVG'!G22+'Vermögensplan TSVV'!G22+'Vermögensplan CSG'!G23</f>
        <v>2431.85826</v>
      </c>
      <c r="H22" s="235">
        <f>'Vermögensplan TSVG'!H22+'Vermögensplan TSVV'!H22+'Vermögensplan CSG'!H23</f>
        <v>2291.85826</v>
      </c>
      <c r="I22" s="235">
        <f>'Vermögensplan TSVG'!I22+'Vermögensplan TSVV'!I22+'Vermögensplan CSG'!I23</f>
        <v>2291.85826</v>
      </c>
      <c r="J22" s="235">
        <f>'Vermögensplan TSVG'!J22+'Vermögensplan TSVV'!J22+'Vermögensplan CSG'!J23</f>
        <v>2591.85826</v>
      </c>
    </row>
    <row r="23" spans="1:10" s="124" customFormat="1" ht="19.350000000000001" customHeight="1">
      <c r="A23" s="298">
        <v>12</v>
      </c>
      <c r="B23" s="34" t="s">
        <v>56</v>
      </c>
      <c r="C23" s="235">
        <f>'Vermögensplan TSVG'!C23+'Vermögensplan TSVV'!C23+'Vermögensplan CSG'!C24</f>
        <v>2896</v>
      </c>
      <c r="D23" s="235">
        <f>'Vermögensplan TSVG'!D23+'Vermögensplan TSVV'!D23+'Vermögensplan CSG'!D24</f>
        <v>50</v>
      </c>
      <c r="E23" s="235">
        <f>'Vermögensplan TSVG'!E23+'Vermögensplan TSVV'!E23+'Vermögensplan CSG'!E24</f>
        <v>7538.4530000000013</v>
      </c>
      <c r="F23" s="235">
        <f>'Vermögensplan TSVG'!F23+'Vermögensplan TSVV'!F23+'Vermögensplan CSG'!F24</f>
        <v>49</v>
      </c>
      <c r="G23" s="235">
        <f>'Vermögensplan TSVG'!G23+'Vermögensplan TSVV'!G23+'Vermögensplan CSG'!G24</f>
        <v>16094.291999999999</v>
      </c>
      <c r="H23" s="235">
        <f>'Vermögensplan TSVG'!H23+'Vermögensplan TSVV'!H23+'Vermögensplan CSG'!H24</f>
        <v>6495.3439999999991</v>
      </c>
      <c r="I23" s="235">
        <f>'Vermögensplan TSVG'!I23+'Vermögensplan TSVV'!I23+'Vermögensplan CSG'!I24</f>
        <v>54</v>
      </c>
      <c r="J23" s="235">
        <f>'Vermögensplan TSVG'!J23+'Vermögensplan TSVV'!J23+'Vermögensplan CSG'!J24</f>
        <v>56</v>
      </c>
    </row>
    <row r="24" spans="1:10" s="124" customFormat="1" ht="19.350000000000001" customHeight="1">
      <c r="A24" s="298">
        <v>13</v>
      </c>
      <c r="B24" s="34" t="s">
        <v>67</v>
      </c>
      <c r="C24" s="235">
        <f>'Vermögensplan TSVG'!C24+'Vermögensplan TSVV'!C24+'Vermögensplan CSG'!C25</f>
        <v>0</v>
      </c>
      <c r="D24" s="235">
        <f>'Vermögensplan TSVG'!D24+'Vermögensplan TSVV'!D24+'Vermögensplan CSG'!D25</f>
        <v>0</v>
      </c>
      <c r="E24" s="235">
        <f>'Vermögensplan TSVG'!E24+'Vermögensplan TSVV'!E24+'Vermögensplan CSG'!E25</f>
        <v>0</v>
      </c>
      <c r="F24" s="235">
        <f>'Vermögensplan TSVG'!F24+'Vermögensplan TSVV'!F24+'Vermögensplan CSG'!F25</f>
        <v>0</v>
      </c>
      <c r="G24" s="235">
        <f>'Vermögensplan TSVG'!G24+'Vermögensplan TSVV'!G24+'Vermögensplan CSG'!G25</f>
        <v>0</v>
      </c>
      <c r="H24" s="235">
        <f>'Vermögensplan TSVG'!H24+'Vermögensplan TSVV'!H24+'Vermögensplan CSG'!H25</f>
        <v>0</v>
      </c>
      <c r="I24" s="235">
        <f>'Vermögensplan TSVG'!I24+'Vermögensplan TSVV'!I24+'Vermögensplan CSG'!I25</f>
        <v>0</v>
      </c>
      <c r="J24" s="235">
        <f>'Vermögensplan TSVG'!J24+'Vermögensplan TSVV'!J24+'Vermögensplan CSG'!J25</f>
        <v>0</v>
      </c>
    </row>
    <row r="25" spans="1:10" s="124" customFormat="1" ht="19.350000000000001" customHeight="1">
      <c r="A25" s="298">
        <v>14</v>
      </c>
      <c r="B25" s="34" t="s">
        <v>57</v>
      </c>
      <c r="C25" s="235">
        <f>'Vermögensplan TSVG'!C25+'Vermögensplan TSVV'!C25+'Vermögensplan CSG'!C26</f>
        <v>3158.9059999999999</v>
      </c>
      <c r="D25" s="235">
        <f>'Vermögensplan TSVG'!D25+'Vermögensplan TSVV'!D25+'Vermögensplan CSG'!D26</f>
        <v>7804.8789999999999</v>
      </c>
      <c r="E25" s="235">
        <f>'Vermögensplan TSVG'!E25+'Vermögensplan TSVV'!E25+'Vermögensplan CSG'!E26</f>
        <v>14449.8</v>
      </c>
      <c r="F25" s="235">
        <f>'Vermögensplan TSVG'!F25+'Vermögensplan TSVV'!F25+'Vermögensplan CSG'!F26</f>
        <v>10104</v>
      </c>
      <c r="G25" s="235">
        <f>'Vermögensplan TSVG'!G25+'Vermögensplan TSVV'!G25+'Vermögensplan CSG'!G26</f>
        <v>9798</v>
      </c>
      <c r="H25" s="235">
        <f>'Vermögensplan TSVG'!H25+'Vermögensplan TSVV'!H25+'Vermögensplan CSG'!H26</f>
        <v>8814</v>
      </c>
      <c r="I25" s="235">
        <f>'Vermögensplan TSVG'!I25+'Vermögensplan TSVV'!I25+'Vermögensplan CSG'!I26</f>
        <v>2978</v>
      </c>
      <c r="J25" s="235">
        <f>'Vermögensplan TSVG'!J25+'Vermögensplan TSVV'!J25+'Vermögensplan CSG'!J26</f>
        <v>2286</v>
      </c>
    </row>
    <row r="26" spans="1:10" ht="19.350000000000001" customHeight="1">
      <c r="A26" s="298">
        <v>15</v>
      </c>
      <c r="B26" s="34" t="s">
        <v>58</v>
      </c>
      <c r="C26" s="235">
        <f>'Vermögensplan TSVG'!C41+'Vermögensplan TSVV'!C26+'Vermögensplan CSG'!C27</f>
        <v>10019.601999999999</v>
      </c>
      <c r="D26" s="235">
        <f>'Vermögensplan TSVG'!D41+'Vermögensplan TSVV'!D26+'Vermögensplan CSG'!D27</f>
        <v>14312.740000000002</v>
      </c>
      <c r="E26" s="235">
        <f>'Vermögensplan TSVG'!E41+'Vermögensplan TSVV'!E26+'Vermögensplan CSG'!E27</f>
        <v>10251.047</v>
      </c>
      <c r="F26" s="235">
        <f>'Vermögensplan TSVG'!F41+'Vermögensplan TSVV'!F26+'Vermögensplan CSG'!F27</f>
        <v>10578.8</v>
      </c>
      <c r="G26" s="235">
        <f>'Vermögensplan TSVG'!G41+'Vermögensplan TSVV'!G26+'Vermögensplan CSG'!G27</f>
        <v>11943.407999999999</v>
      </c>
      <c r="H26" s="235">
        <f>'Vermögensplan TSVG'!H41+'Vermögensplan TSVV'!H26+'Vermögensplan CSG'!H27</f>
        <v>10431.656000000001</v>
      </c>
      <c r="I26" s="235">
        <f>'Vermögensplan TSVG'!I41+'Vermögensplan TSVV'!I26+'Vermögensplan CSG'!I27</f>
        <v>4870.3</v>
      </c>
      <c r="J26" s="235">
        <f>'Vermögensplan TSVG'!J41+'Vermögensplan TSVV'!J26+'Vermögensplan CSG'!J27</f>
        <v>3842.0540000000001</v>
      </c>
    </row>
    <row r="27" spans="1:10" ht="18.75" customHeight="1">
      <c r="A27" s="121">
        <v>16</v>
      </c>
      <c r="B27" s="305" t="s">
        <v>59</v>
      </c>
      <c r="C27" s="306">
        <f>SUM(C19:C25,C26)</f>
        <v>21810.483469999999</v>
      </c>
      <c r="D27" s="306">
        <f>SUM(D19:D25,D26)</f>
        <v>22832.333157500001</v>
      </c>
      <c r="E27" s="306">
        <f t="shared" ref="E27:J27" si="1">SUM(E19:E25,E26)</f>
        <v>37257.476798685493</v>
      </c>
      <c r="F27" s="306">
        <f t="shared" si="1"/>
        <v>23487.950798685491</v>
      </c>
      <c r="G27" s="306">
        <f t="shared" si="1"/>
        <v>37793.754260000002</v>
      </c>
      <c r="H27" s="306">
        <f t="shared" si="1"/>
        <v>26941.054260000004</v>
      </c>
      <c r="I27" s="306">
        <f t="shared" si="1"/>
        <v>8604.3542600000001</v>
      </c>
      <c r="J27" s="306">
        <f t="shared" si="1"/>
        <v>5584.10826</v>
      </c>
    </row>
    <row r="28" spans="1:10" ht="5.25" customHeight="1">
      <c r="A28" s="203"/>
      <c r="B28" s="531"/>
      <c r="C28" s="532"/>
      <c r="D28" s="532"/>
      <c r="E28" s="532"/>
      <c r="F28" s="532"/>
      <c r="G28" s="532"/>
      <c r="H28" s="532"/>
      <c r="I28" s="532"/>
      <c r="J28" s="532"/>
    </row>
    <row r="29" spans="1:10" ht="30" customHeight="1">
      <c r="B29" s="664" t="s">
        <v>357</v>
      </c>
      <c r="C29" s="664"/>
      <c r="D29" s="664"/>
      <c r="E29" s="664"/>
      <c r="F29" s="664"/>
      <c r="G29" s="664"/>
      <c r="H29" s="664"/>
      <c r="I29" s="664"/>
      <c r="J29" s="664"/>
    </row>
    <row r="30" spans="1:10" ht="12" customHeight="1">
      <c r="B30" s="200"/>
    </row>
    <row r="31" spans="1:10" ht="41.25" customHeight="1">
      <c r="B31" s="665" t="s">
        <v>358</v>
      </c>
      <c r="C31" s="665"/>
      <c r="D31" s="665"/>
      <c r="E31" s="665"/>
      <c r="F31" s="665"/>
      <c r="G31" s="665"/>
      <c r="H31" s="665"/>
      <c r="I31" s="665"/>
      <c r="J31" s="665"/>
    </row>
    <row r="32" spans="1:10">
      <c r="B32" s="200"/>
    </row>
  </sheetData>
  <mergeCells count="10">
    <mergeCell ref="B29:J29"/>
    <mergeCell ref="B31:J31"/>
    <mergeCell ref="C5:J5"/>
    <mergeCell ref="A4:J4"/>
    <mergeCell ref="A5:B5"/>
    <mergeCell ref="A7:B7"/>
    <mergeCell ref="G7:H7"/>
    <mergeCell ref="I7:J7"/>
    <mergeCell ref="A6:B6"/>
    <mergeCell ref="G6:J6"/>
  </mergeCells>
  <pageMargins left="0.55118110236220474" right="0.55118110236220474" top="1.2204724409448819" bottom="0.47244094488188981" header="0.70866141732283472" footer="0.31496062992125984"/>
  <pageSetup paperSize="9" scale="85" orientation="landscape" r:id="rId1"/>
  <headerFooter>
    <oddHeader>&amp;LWirtschaftsplan für Sonstige Sondervermögen
2. Vermögensplan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5"/>
  <sheetViews>
    <sheetView zoomScale="90" zoomScaleNormal="90" zoomScaleSheetLayoutView="90" workbookViewId="0">
      <selection activeCell="D11" sqref="D11"/>
    </sheetView>
  </sheetViews>
  <sheetFormatPr baseColWidth="10" defaultColWidth="5" defaultRowHeight="12.75"/>
  <cols>
    <col min="1" max="2" width="24.85546875" customWidth="1"/>
    <col min="3" max="3" width="12.85546875" customWidth="1"/>
    <col min="4" max="4" width="29.7109375" bestFit="1" customWidth="1"/>
    <col min="5" max="5" width="16.5703125" customWidth="1"/>
    <col min="6" max="13" width="10.7109375" customWidth="1"/>
  </cols>
  <sheetData>
    <row r="1" spans="1:13">
      <c r="A1" s="46"/>
      <c r="B1" s="47"/>
      <c r="C1" s="48"/>
      <c r="D1" s="48"/>
      <c r="E1" s="48"/>
      <c r="F1" s="49"/>
      <c r="G1" s="49"/>
      <c r="H1" s="49"/>
      <c r="I1" s="47"/>
      <c r="J1" s="47"/>
      <c r="K1" s="47"/>
    </row>
    <row r="2" spans="1:13" ht="18.75" customHeight="1">
      <c r="A2" s="124"/>
    </row>
    <row r="3" spans="1:13" ht="9" customHeight="1">
      <c r="A3" s="669" t="s">
        <v>195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516"/>
      <c r="M3" s="518"/>
    </row>
    <row r="4" spans="1:13" ht="14.25" customHeight="1">
      <c r="A4" s="671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126"/>
      <c r="M4" s="526"/>
    </row>
    <row r="5" spans="1:13" ht="15.75">
      <c r="A5" s="673" t="s">
        <v>81</v>
      </c>
      <c r="B5" s="675" t="s">
        <v>171</v>
      </c>
      <c r="C5" s="676"/>
      <c r="D5" s="676"/>
      <c r="E5" s="676"/>
      <c r="F5" s="127"/>
      <c r="G5" s="127"/>
      <c r="H5" s="127"/>
      <c r="I5" s="127"/>
      <c r="J5" s="127"/>
      <c r="K5" s="529"/>
      <c r="L5" s="529"/>
      <c r="M5" s="128"/>
    </row>
    <row r="6" spans="1:13" ht="16.5" customHeight="1">
      <c r="A6" s="674"/>
      <c r="B6" s="677"/>
      <c r="C6" s="677"/>
      <c r="D6" s="677"/>
      <c r="E6" s="677"/>
      <c r="F6" s="678" t="s">
        <v>76</v>
      </c>
      <c r="G6" s="679"/>
      <c r="H6" s="679"/>
      <c r="I6" s="679"/>
      <c r="J6" s="679"/>
      <c r="K6" s="679"/>
      <c r="L6" s="679"/>
      <c r="M6" s="680"/>
    </row>
    <row r="7" spans="1:13" ht="38.25">
      <c r="A7" s="302" t="s">
        <v>84</v>
      </c>
      <c r="B7" s="302" t="s">
        <v>77</v>
      </c>
      <c r="C7" s="302" t="s">
        <v>78</v>
      </c>
      <c r="D7" s="302" t="s">
        <v>79</v>
      </c>
      <c r="E7" s="302" t="s">
        <v>80</v>
      </c>
      <c r="F7" s="134" t="s">
        <v>219</v>
      </c>
      <c r="G7" s="134" t="s">
        <v>220</v>
      </c>
      <c r="H7" s="134" t="s">
        <v>221</v>
      </c>
      <c r="I7" s="134" t="s">
        <v>222</v>
      </c>
      <c r="J7" s="134" t="s">
        <v>223</v>
      </c>
      <c r="K7" s="160" t="s">
        <v>224</v>
      </c>
      <c r="L7" s="160" t="s">
        <v>320</v>
      </c>
      <c r="M7" s="160" t="s">
        <v>321</v>
      </c>
    </row>
    <row r="8" spans="1:13">
      <c r="A8" s="132"/>
      <c r="B8" s="132"/>
      <c r="C8" s="135"/>
      <c r="D8" s="132"/>
      <c r="E8" s="132"/>
      <c r="F8" s="140"/>
      <c r="G8" s="143"/>
      <c r="H8" s="136"/>
      <c r="I8" s="136"/>
      <c r="J8" s="136"/>
      <c r="K8" s="136"/>
      <c r="L8" s="527"/>
      <c r="M8" s="527"/>
    </row>
    <row r="9" spans="1:13" ht="208.5" customHeight="1">
      <c r="A9" s="303" t="s">
        <v>354</v>
      </c>
      <c r="B9" s="303" t="s">
        <v>184</v>
      </c>
      <c r="C9" s="524" t="s">
        <v>327</v>
      </c>
      <c r="D9" s="525" t="s">
        <v>326</v>
      </c>
      <c r="E9" s="524" t="s">
        <v>359</v>
      </c>
      <c r="F9" s="446">
        <v>1537</v>
      </c>
      <c r="G9" s="446">
        <v>1627</v>
      </c>
      <c r="H9" s="446">
        <v>1746</v>
      </c>
      <c r="I9" s="446">
        <v>1624.4259999999999</v>
      </c>
      <c r="J9" s="446">
        <v>1761</v>
      </c>
      <c r="K9" s="447">
        <v>1777</v>
      </c>
      <c r="L9" s="447">
        <v>1792</v>
      </c>
      <c r="M9" s="447">
        <v>1807</v>
      </c>
    </row>
    <row r="10" spans="1:13">
      <c r="A10" s="101"/>
      <c r="B10" s="101"/>
      <c r="C10" s="137"/>
      <c r="D10" s="101"/>
      <c r="E10" s="101"/>
      <c r="F10" s="141"/>
      <c r="G10" s="144"/>
      <c r="H10" s="138"/>
      <c r="I10" s="138"/>
      <c r="J10" s="138"/>
      <c r="K10" s="138"/>
      <c r="L10" s="180"/>
      <c r="M10" s="180"/>
    </row>
    <row r="11" spans="1:13" ht="25.5">
      <c r="A11" s="280" t="s">
        <v>183</v>
      </c>
      <c r="B11" s="280" t="s">
        <v>184</v>
      </c>
      <c r="C11" s="281" t="s">
        <v>185</v>
      </c>
      <c r="D11" s="280" t="s">
        <v>186</v>
      </c>
      <c r="E11" s="280" t="s">
        <v>185</v>
      </c>
      <c r="F11" s="282">
        <v>529.0000799999998</v>
      </c>
      <c r="G11" s="283">
        <v>588</v>
      </c>
      <c r="H11" s="284">
        <v>588</v>
      </c>
      <c r="I11" s="284">
        <v>588</v>
      </c>
      <c r="J11" s="284">
        <v>588</v>
      </c>
      <c r="K11" s="284">
        <v>588</v>
      </c>
      <c r="L11" s="284">
        <v>588</v>
      </c>
      <c r="M11" s="284">
        <v>588</v>
      </c>
    </row>
    <row r="12" spans="1:13">
      <c r="A12" s="101"/>
      <c r="B12" s="101"/>
      <c r="C12" s="101"/>
      <c r="D12" s="101"/>
      <c r="E12" s="101"/>
      <c r="F12" s="141"/>
      <c r="G12" s="144"/>
      <c r="H12" s="138"/>
      <c r="I12" s="138"/>
      <c r="J12" s="138"/>
      <c r="K12" s="138"/>
      <c r="L12" s="180"/>
      <c r="M12" s="180"/>
    </row>
    <row r="13" spans="1:13" ht="63.75">
      <c r="A13" s="304" t="s">
        <v>355</v>
      </c>
      <c r="B13" s="304" t="s">
        <v>93</v>
      </c>
      <c r="C13" s="281" t="s">
        <v>214</v>
      </c>
      <c r="D13" s="304" t="s">
        <v>360</v>
      </c>
      <c r="E13" s="304" t="s">
        <v>319</v>
      </c>
      <c r="F13" s="282">
        <v>35</v>
      </c>
      <c r="G13" s="283">
        <v>37</v>
      </c>
      <c r="H13" s="284">
        <v>37</v>
      </c>
      <c r="I13" s="284">
        <v>38</v>
      </c>
      <c r="J13" s="284">
        <v>40</v>
      </c>
      <c r="K13" s="284">
        <v>41</v>
      </c>
      <c r="L13" s="284">
        <v>42</v>
      </c>
      <c r="M13" s="284">
        <v>44</v>
      </c>
    </row>
    <row r="14" spans="1:13" s="79" customFormat="1">
      <c r="A14" s="533"/>
      <c r="B14" s="533"/>
      <c r="C14" s="534"/>
      <c r="D14" s="533"/>
      <c r="E14" s="133"/>
      <c r="F14" s="142"/>
      <c r="G14" s="125"/>
      <c r="H14" s="139"/>
      <c r="I14" s="139"/>
      <c r="J14" s="139"/>
      <c r="K14" s="139"/>
      <c r="L14" s="535"/>
      <c r="M14" s="535"/>
    </row>
    <row r="22" spans="1:2">
      <c r="A22" s="126"/>
    </row>
    <row r="23" spans="1:2">
      <c r="A23" s="126"/>
    </row>
    <row r="24" spans="1:2">
      <c r="A24" s="126"/>
    </row>
    <row r="25" spans="1:2">
      <c r="A25" s="126"/>
    </row>
    <row r="26" spans="1:2">
      <c r="A26" s="126"/>
    </row>
    <row r="27" spans="1:2" ht="19.5" customHeight="1">
      <c r="A27" s="126"/>
    </row>
    <row r="28" spans="1:2">
      <c r="A28" s="126"/>
    </row>
    <row r="29" spans="1:2">
      <c r="A29" s="90"/>
      <c r="B29" s="90"/>
    </row>
    <row r="30" spans="1:2">
      <c r="A30" s="126"/>
    </row>
    <row r="31" spans="1:2">
      <c r="A31" s="126"/>
    </row>
    <row r="32" spans="1:2">
      <c r="A32" s="126"/>
    </row>
    <row r="33" spans="1:1">
      <c r="A33" s="126"/>
    </row>
    <row r="34" spans="1:1">
      <c r="A34" s="126"/>
    </row>
    <row r="35" spans="1:1">
      <c r="A35" s="126"/>
    </row>
  </sheetData>
  <mergeCells count="4">
    <mergeCell ref="A3:K4"/>
    <mergeCell ref="A5:A6"/>
    <mergeCell ref="B5:E6"/>
    <mergeCell ref="F6:M6"/>
  </mergeCells>
  <pageMargins left="0.51" right="0.38" top="1.1811023622047245" bottom="0.78740157480314965" header="0.62992125984251968" footer="0.31496062992125984"/>
  <pageSetup paperSize="9" scale="70" orientation="landscape" r:id="rId1"/>
  <headerFooter>
    <oddHeader>&amp;LWirtschaftsplan für Sonstige Sondervermögen
3. Differenzierung Geschäftsbesorgungsentgelte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zoomScaleNormal="100" zoomScaleSheetLayoutView="90" workbookViewId="0">
      <selection activeCell="A23" sqref="A23:G24"/>
    </sheetView>
  </sheetViews>
  <sheetFormatPr baseColWidth="10" defaultRowHeight="14.25"/>
  <cols>
    <col min="1" max="1" width="42.140625" style="1" customWidth="1"/>
    <col min="2" max="2" width="17.28515625" style="1" customWidth="1"/>
    <col min="3" max="6" width="11.42578125" style="1"/>
    <col min="7" max="7" width="15.140625" style="1" customWidth="1"/>
    <col min="8" max="10" width="11.42578125" style="1"/>
  </cols>
  <sheetData>
    <row r="1" spans="1:10" s="201" customFormat="1" ht="12.75">
      <c r="A1" s="13"/>
      <c r="B1" s="200"/>
      <c r="C1" s="200"/>
      <c r="D1" s="200"/>
      <c r="E1" s="200"/>
      <c r="F1" s="200"/>
      <c r="G1" s="3"/>
      <c r="H1" s="200"/>
      <c r="I1" s="200"/>
      <c r="J1" s="200"/>
    </row>
    <row r="2" spans="1:10" s="201" customFormat="1" ht="15.75">
      <c r="A2" s="105"/>
      <c r="C2" s="200"/>
      <c r="D2" s="200"/>
      <c r="E2" s="200"/>
      <c r="F2" s="200"/>
      <c r="G2" s="3"/>
      <c r="H2" s="200"/>
      <c r="I2" s="200"/>
      <c r="J2" s="200"/>
    </row>
    <row r="3" spans="1:10" s="201" customFormat="1" ht="12.75">
      <c r="A3" s="200"/>
      <c r="B3" s="200"/>
      <c r="C3" s="200"/>
      <c r="D3" s="200"/>
      <c r="E3" s="200"/>
      <c r="F3" s="200"/>
      <c r="G3" s="3"/>
      <c r="H3" s="200"/>
      <c r="I3" s="200"/>
      <c r="J3" s="200"/>
    </row>
    <row r="4" spans="1:10">
      <c r="A4" s="14"/>
      <c r="B4" s="14"/>
      <c r="C4" s="14"/>
      <c r="D4" s="14"/>
      <c r="E4" s="14"/>
      <c r="F4" s="14"/>
      <c r="G4" s="3"/>
    </row>
    <row r="5" spans="1:10">
      <c r="A5" s="14"/>
      <c r="B5" s="14"/>
      <c r="C5" s="14"/>
      <c r="D5" s="14"/>
      <c r="E5" s="14"/>
      <c r="F5" s="14"/>
      <c r="G5" s="14"/>
    </row>
    <row r="6" spans="1:10">
      <c r="A6" s="14"/>
      <c r="B6" s="14"/>
      <c r="C6" s="14"/>
      <c r="D6" s="14"/>
      <c r="E6" s="14"/>
      <c r="F6" s="14"/>
      <c r="G6" s="14"/>
    </row>
    <row r="7" spans="1:10" ht="20.25">
      <c r="A7" s="628" t="s">
        <v>218</v>
      </c>
      <c r="B7" s="629"/>
      <c r="C7" s="629"/>
      <c r="D7" s="629"/>
      <c r="E7" s="629"/>
      <c r="F7" s="629"/>
      <c r="G7" s="630"/>
    </row>
    <row r="8" spans="1:10" ht="36.75" customHeight="1">
      <c r="A8" s="631" t="s">
        <v>332</v>
      </c>
      <c r="B8" s="632"/>
      <c r="C8" s="632"/>
      <c r="D8" s="632"/>
      <c r="E8" s="632"/>
      <c r="F8" s="632"/>
      <c r="G8" s="633"/>
    </row>
    <row r="9" spans="1:10" ht="20.25">
      <c r="A9" s="38"/>
      <c r="B9" s="202"/>
      <c r="C9" s="203"/>
      <c r="D9" s="203"/>
      <c r="E9" s="203"/>
      <c r="F9" s="203"/>
      <c r="G9" s="204"/>
    </row>
    <row r="10" spans="1:10" ht="20.25">
      <c r="A10" s="17"/>
      <c r="B10" s="203"/>
      <c r="C10" s="203"/>
      <c r="D10" s="203"/>
      <c r="E10" s="203"/>
      <c r="F10" s="203"/>
      <c r="G10" s="204"/>
    </row>
    <row r="11" spans="1:10" ht="18">
      <c r="A11" s="18" t="s">
        <v>23</v>
      </c>
      <c r="B11" s="634" t="s">
        <v>111</v>
      </c>
      <c r="C11" s="635"/>
      <c r="D11" s="635"/>
      <c r="E11" s="635"/>
      <c r="F11" s="635"/>
      <c r="G11" s="636"/>
    </row>
    <row r="12" spans="1:10" ht="18">
      <c r="A12" s="18"/>
      <c r="B12" s="634" t="s">
        <v>175</v>
      </c>
      <c r="C12" s="635"/>
      <c r="D12" s="635"/>
      <c r="E12" s="635"/>
      <c r="F12" s="635"/>
      <c r="G12" s="636"/>
    </row>
    <row r="13" spans="1:10" ht="20.25">
      <c r="A13" s="20"/>
      <c r="B13" s="39"/>
      <c r="C13" s="19"/>
      <c r="D13" s="19"/>
      <c r="E13" s="19"/>
      <c r="F13" s="19"/>
      <c r="G13" s="15"/>
    </row>
    <row r="14" spans="1:10" ht="20.25">
      <c r="A14" s="40"/>
      <c r="B14" s="41"/>
      <c r="C14" s="19"/>
      <c r="D14" s="19"/>
      <c r="E14" s="19"/>
      <c r="F14" s="19"/>
      <c r="G14" s="15"/>
    </row>
    <row r="15" spans="1:10" s="7" customFormat="1" ht="20.25">
      <c r="A15" s="637" t="s">
        <v>10</v>
      </c>
      <c r="B15" s="638"/>
      <c r="C15" s="638"/>
      <c r="D15" s="638"/>
      <c r="E15" s="638"/>
      <c r="F15" s="638"/>
      <c r="G15" s="639"/>
      <c r="H15" s="2"/>
      <c r="I15" s="2"/>
      <c r="J15" s="2"/>
    </row>
    <row r="16" spans="1:10" s="7" customFormat="1" ht="20.25">
      <c r="A16" s="42"/>
      <c r="B16" s="43"/>
      <c r="C16" s="43"/>
      <c r="D16" s="43"/>
      <c r="E16" s="43"/>
      <c r="F16" s="43"/>
      <c r="G16" s="44"/>
      <c r="H16" s="2"/>
      <c r="I16" s="2"/>
      <c r="J16" s="2"/>
    </row>
    <row r="17" spans="1:7" customFormat="1" ht="12.75" customHeight="1">
      <c r="A17" s="623" t="s">
        <v>12</v>
      </c>
      <c r="B17" s="624"/>
      <c r="C17" s="624"/>
      <c r="D17" s="625"/>
      <c r="E17" s="625"/>
      <c r="F17" s="625"/>
      <c r="G17" s="626"/>
    </row>
    <row r="18" spans="1:7" customFormat="1" ht="12.75" customHeight="1">
      <c r="A18" s="623"/>
      <c r="B18" s="624"/>
      <c r="C18" s="624"/>
      <c r="D18" s="625"/>
      <c r="E18" s="625"/>
      <c r="F18" s="625"/>
      <c r="G18" s="626"/>
    </row>
    <row r="19" spans="1:7" customFormat="1" ht="12.75" customHeight="1">
      <c r="A19" s="623" t="s">
        <v>13</v>
      </c>
      <c r="B19" s="624"/>
      <c r="C19" s="624"/>
      <c r="D19" s="625"/>
      <c r="E19" s="625"/>
      <c r="F19" s="625"/>
      <c r="G19" s="626"/>
    </row>
    <row r="20" spans="1:7" customFormat="1" ht="12.75" customHeight="1">
      <c r="A20" s="623"/>
      <c r="B20" s="624"/>
      <c r="C20" s="624"/>
      <c r="D20" s="625"/>
      <c r="E20" s="625"/>
      <c r="F20" s="625"/>
      <c r="G20" s="626"/>
    </row>
    <row r="21" spans="1:7" customFormat="1" ht="12.75" customHeight="1">
      <c r="A21" s="623" t="s">
        <v>73</v>
      </c>
      <c r="B21" s="624"/>
      <c r="C21" s="624"/>
      <c r="D21" s="625"/>
      <c r="E21" s="625"/>
      <c r="F21" s="625"/>
      <c r="G21" s="626"/>
    </row>
    <row r="22" spans="1:7" customFormat="1" ht="12.75" customHeight="1">
      <c r="A22" s="623"/>
      <c r="B22" s="624"/>
      <c r="C22" s="624"/>
      <c r="D22" s="625"/>
      <c r="E22" s="625"/>
      <c r="F22" s="625"/>
      <c r="G22" s="626"/>
    </row>
    <row r="23" spans="1:7" customFormat="1" ht="12.75" customHeight="1">
      <c r="A23" s="623" t="s">
        <v>82</v>
      </c>
      <c r="B23" s="624"/>
      <c r="C23" s="624"/>
      <c r="D23" s="624"/>
      <c r="E23" s="624"/>
      <c r="F23" s="624"/>
      <c r="G23" s="627"/>
    </row>
    <row r="24" spans="1:7" customFormat="1" ht="12.75" customHeight="1">
      <c r="A24" s="623"/>
      <c r="B24" s="624"/>
      <c r="C24" s="624"/>
      <c r="D24" s="624"/>
      <c r="E24" s="624"/>
      <c r="F24" s="624"/>
      <c r="G24" s="627"/>
    </row>
    <row r="25" spans="1:7" customFormat="1" ht="12.75">
      <c r="A25" s="623" t="s">
        <v>173</v>
      </c>
      <c r="B25" s="624"/>
      <c r="C25" s="624"/>
      <c r="D25" s="624"/>
      <c r="E25" s="624"/>
      <c r="F25" s="624"/>
      <c r="G25" s="627"/>
    </row>
    <row r="26" spans="1:7" customFormat="1" ht="12.75">
      <c r="A26" s="623"/>
      <c r="B26" s="624"/>
      <c r="C26" s="624"/>
      <c r="D26" s="624"/>
      <c r="E26" s="624"/>
      <c r="F26" s="624"/>
      <c r="G26" s="627"/>
    </row>
    <row r="27" spans="1:7" customFormat="1" ht="18">
      <c r="A27" s="173"/>
      <c r="B27" s="174"/>
      <c r="C27" s="174"/>
      <c r="D27" s="205"/>
      <c r="E27" s="205"/>
      <c r="F27" s="205"/>
      <c r="G27" s="206"/>
    </row>
    <row r="28" spans="1:7" customFormat="1" ht="18">
      <c r="A28" s="173"/>
      <c r="B28" s="174"/>
      <c r="C28" s="174"/>
      <c r="D28" s="205"/>
      <c r="E28" s="205"/>
      <c r="F28" s="205"/>
      <c r="G28" s="206"/>
    </row>
    <row r="29" spans="1:7" customFormat="1" ht="18">
      <c r="A29" s="173"/>
      <c r="B29" s="174"/>
      <c r="C29" s="174"/>
      <c r="D29" s="205"/>
      <c r="E29" s="205"/>
      <c r="F29" s="205"/>
      <c r="G29" s="206"/>
    </row>
    <row r="30" spans="1:7" customFormat="1" ht="12.75">
      <c r="A30" s="207"/>
      <c r="B30" s="205"/>
      <c r="C30" s="205"/>
      <c r="D30" s="205"/>
      <c r="E30" s="205"/>
      <c r="F30" s="205"/>
      <c r="G30" s="206"/>
    </row>
    <row r="31" spans="1:7" customFormat="1" ht="12.75">
      <c r="A31" s="208"/>
      <c r="B31" s="209"/>
      <c r="C31" s="209"/>
      <c r="D31" s="209"/>
      <c r="E31" s="209"/>
      <c r="F31" s="209"/>
      <c r="G31" s="210"/>
    </row>
    <row r="32" spans="1:7" customFormat="1" ht="12.75">
      <c r="A32" s="211"/>
      <c r="B32" s="211"/>
      <c r="C32" s="211"/>
      <c r="D32" s="211"/>
      <c r="E32" s="211"/>
      <c r="F32" s="211"/>
      <c r="G32" s="211"/>
    </row>
    <row r="33" spans="1:7" customFormat="1" ht="12.75">
      <c r="A33" s="211"/>
      <c r="B33" s="211"/>
      <c r="C33" s="211"/>
      <c r="D33" s="211"/>
      <c r="E33" s="211"/>
      <c r="F33" s="211"/>
      <c r="G33" s="211"/>
    </row>
    <row r="34" spans="1:7" customFormat="1" ht="18">
      <c r="A34" s="6"/>
      <c r="B34" s="6"/>
      <c r="C34" s="6"/>
      <c r="D34" s="6"/>
      <c r="E34" s="212"/>
      <c r="F34" s="212"/>
      <c r="G34" s="212"/>
    </row>
    <row r="35" spans="1:7" customFormat="1" ht="18">
      <c r="A35" s="6"/>
      <c r="B35" s="6"/>
      <c r="C35" s="6"/>
      <c r="D35" s="6"/>
      <c r="E35" s="212"/>
      <c r="F35" s="212"/>
      <c r="G35" s="212"/>
    </row>
    <row r="36" spans="1:7" customFormat="1">
      <c r="A36" s="1"/>
      <c r="B36" s="1"/>
      <c r="C36" s="1"/>
      <c r="D36" s="1"/>
      <c r="E36" s="1"/>
      <c r="F36" s="1"/>
      <c r="G36" s="1"/>
    </row>
    <row r="37" spans="1:7" customFormat="1">
      <c r="A37" s="1"/>
      <c r="B37" s="1"/>
      <c r="C37" s="1"/>
      <c r="D37" s="1"/>
      <c r="E37" s="1"/>
      <c r="F37" s="1"/>
      <c r="G37" s="1"/>
    </row>
    <row r="38" spans="1:7" customFormat="1">
      <c r="A38" s="1"/>
      <c r="B38" s="1"/>
      <c r="C38" s="1"/>
      <c r="D38" s="1"/>
      <c r="E38" s="1"/>
      <c r="F38" s="1"/>
      <c r="G38" s="1"/>
    </row>
    <row r="39" spans="1:7" customFormat="1">
      <c r="A39" s="1"/>
      <c r="B39" s="1"/>
      <c r="C39" s="1"/>
      <c r="D39" s="1"/>
      <c r="E39" s="1"/>
      <c r="F39" s="1"/>
      <c r="G39" s="1"/>
    </row>
  </sheetData>
  <mergeCells count="10">
    <mergeCell ref="A25:G26"/>
    <mergeCell ref="A19:G20"/>
    <mergeCell ref="A21:G22"/>
    <mergeCell ref="A23:G24"/>
    <mergeCell ref="A7:G7"/>
    <mergeCell ref="A8:G8"/>
    <mergeCell ref="B11:G11"/>
    <mergeCell ref="B12:G12"/>
    <mergeCell ref="A15:G15"/>
    <mergeCell ref="A17:G18"/>
  </mergeCells>
  <pageMargins left="0.7" right="0.57999999999999996" top="0.78740157499999996" bottom="0.78740157499999996" header="0.3" footer="0.3"/>
  <pageSetup paperSize="9" scale="74" orientation="portrait" r:id="rId1"/>
  <headerFooter>
    <oddHeader xml:space="preserve">&amp;LWirtschaftsplan für Sonstige Sondervermögen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topLeftCell="A16" zoomScaleNormal="100" zoomScaleSheetLayoutView="90" workbookViewId="0">
      <selection activeCell="A4" sqref="A4:J4"/>
    </sheetView>
  </sheetViews>
  <sheetFormatPr baseColWidth="10" defaultColWidth="6.28515625" defaultRowHeight="12.75"/>
  <cols>
    <col min="1" max="1" width="6.28515625" style="12" bestFit="1" customWidth="1"/>
    <col min="2" max="2" width="43.85546875" style="12" customWidth="1"/>
    <col min="3" max="10" width="12.7109375" style="12" customWidth="1"/>
    <col min="11" max="11" width="9.5703125" style="9" customWidth="1"/>
    <col min="12" max="12" width="3" style="111" customWidth="1"/>
    <col min="13" max="16384" width="6.28515625" style="12"/>
  </cols>
  <sheetData>
    <row r="1" spans="1:12" customFormat="1" ht="18" hidden="1">
      <c r="B1" s="13"/>
      <c r="C1" s="175"/>
      <c r="D1" s="175"/>
      <c r="E1" s="175"/>
      <c r="F1" s="175"/>
    </row>
    <row r="2" spans="1:12" customFormat="1" ht="18" hidden="1">
      <c r="B2" s="13"/>
      <c r="C2" s="175"/>
      <c r="D2" s="175"/>
      <c r="E2" s="175"/>
      <c r="F2" s="175"/>
    </row>
    <row r="3" spans="1:12" customFormat="1" ht="18" hidden="1">
      <c r="B3" s="13"/>
      <c r="I3" s="5"/>
      <c r="J3" s="5"/>
    </row>
    <row r="4" spans="1:12" customFormat="1" ht="18">
      <c r="A4" s="640" t="s">
        <v>12</v>
      </c>
      <c r="B4" s="641"/>
      <c r="C4" s="641"/>
      <c r="D4" s="641"/>
      <c r="E4" s="641"/>
      <c r="F4" s="641"/>
      <c r="G4" s="641"/>
      <c r="H4" s="641"/>
      <c r="I4" s="641"/>
      <c r="J4" s="642"/>
    </row>
    <row r="5" spans="1:12" ht="31.5" customHeight="1">
      <c r="A5" s="683" t="s">
        <v>66</v>
      </c>
      <c r="B5" s="684"/>
      <c r="C5" s="648" t="s">
        <v>333</v>
      </c>
      <c r="D5" s="648"/>
      <c r="E5" s="648"/>
      <c r="F5" s="648"/>
      <c r="G5" s="648"/>
      <c r="H5" s="648"/>
      <c r="I5" s="648"/>
      <c r="J5" s="649"/>
      <c r="K5" s="107"/>
      <c r="L5" s="26"/>
    </row>
    <row r="6" spans="1:12" ht="15">
      <c r="A6" s="643" t="s">
        <v>14</v>
      </c>
      <c r="B6" s="644"/>
      <c r="C6" s="24"/>
      <c r="D6" s="24"/>
      <c r="E6" s="24"/>
      <c r="F6" s="24"/>
      <c r="G6" s="645" t="s">
        <v>216</v>
      </c>
      <c r="H6" s="646"/>
      <c r="I6" s="646"/>
      <c r="J6" s="647"/>
      <c r="K6" s="27"/>
      <c r="L6" s="27"/>
    </row>
    <row r="7" spans="1:12" ht="15">
      <c r="A7" s="660"/>
      <c r="B7" s="661"/>
      <c r="C7" s="123"/>
      <c r="D7" s="530"/>
      <c r="E7" s="530"/>
      <c r="F7" s="24"/>
      <c r="G7" s="662" t="s">
        <v>52</v>
      </c>
      <c r="H7" s="663"/>
      <c r="I7" s="662" t="s">
        <v>51</v>
      </c>
      <c r="J7" s="663"/>
      <c r="K7" s="27"/>
      <c r="L7" s="27"/>
    </row>
    <row r="8" spans="1:12" ht="15.75" customHeight="1">
      <c r="A8" s="654" t="s">
        <v>21</v>
      </c>
      <c r="B8" s="655"/>
      <c r="C8" s="308" t="s">
        <v>86</v>
      </c>
      <c r="D8" s="308" t="s">
        <v>86</v>
      </c>
      <c r="E8" s="308" t="s">
        <v>20</v>
      </c>
      <c r="F8" s="308" t="s">
        <v>85</v>
      </c>
      <c r="G8" s="309" t="s">
        <v>6</v>
      </c>
      <c r="H8" s="310" t="s">
        <v>7</v>
      </c>
      <c r="I8" s="309" t="s">
        <v>8</v>
      </c>
      <c r="J8" s="309" t="s">
        <v>49</v>
      </c>
      <c r="K8" s="108"/>
      <c r="L8" s="109"/>
    </row>
    <row r="9" spans="1:12" ht="15.75" customHeight="1">
      <c r="A9" s="656"/>
      <c r="B9" s="657"/>
      <c r="C9" s="366">
        <v>2015</v>
      </c>
      <c r="D9" s="366">
        <v>2016</v>
      </c>
      <c r="E9" s="366">
        <v>2017</v>
      </c>
      <c r="F9" s="366">
        <v>2017</v>
      </c>
      <c r="G9" s="367">
        <v>2018</v>
      </c>
      <c r="H9" s="367">
        <v>2019</v>
      </c>
      <c r="I9" s="368">
        <v>2020</v>
      </c>
      <c r="J9" s="369">
        <v>2021</v>
      </c>
      <c r="K9" s="108"/>
      <c r="L9" s="109"/>
    </row>
    <row r="10" spans="1:12" ht="15.75" customHeight="1">
      <c r="A10" s="658"/>
      <c r="B10" s="659"/>
      <c r="C10" s="312" t="s">
        <v>3</v>
      </c>
      <c r="D10" s="312" t="s">
        <v>3</v>
      </c>
      <c r="E10" s="312" t="s">
        <v>3</v>
      </c>
      <c r="F10" s="312" t="s">
        <v>3</v>
      </c>
      <c r="G10" s="312" t="s">
        <v>3</v>
      </c>
      <c r="H10" s="312" t="s">
        <v>3</v>
      </c>
      <c r="I10" s="312" t="s">
        <v>3</v>
      </c>
      <c r="J10" s="312" t="s">
        <v>3</v>
      </c>
      <c r="K10" s="110"/>
      <c r="L10" s="109"/>
    </row>
    <row r="11" spans="1:12" ht="15.75" customHeight="1">
      <c r="A11" s="554" t="s">
        <v>24</v>
      </c>
      <c r="B11" s="650" t="s">
        <v>196</v>
      </c>
      <c r="C11" s="650"/>
      <c r="D11" s="681"/>
      <c r="E11" s="681"/>
      <c r="F11" s="681"/>
      <c r="G11" s="681"/>
      <c r="H11" s="681"/>
      <c r="I11" s="681"/>
      <c r="J11" s="682"/>
      <c r="K11" s="11"/>
      <c r="L11" s="11"/>
    </row>
    <row r="12" spans="1:12" ht="15.75" customHeight="1">
      <c r="A12" s="116">
        <v>1</v>
      </c>
      <c r="B12" s="21" t="s">
        <v>9</v>
      </c>
      <c r="C12" s="21">
        <v>8394</v>
      </c>
      <c r="D12" s="21">
        <v>5304</v>
      </c>
      <c r="E12" s="21">
        <v>7503</v>
      </c>
      <c r="F12" s="21">
        <v>5371</v>
      </c>
      <c r="G12" s="21">
        <f>SUM(G13:G16)</f>
        <v>5428</v>
      </c>
      <c r="H12" s="21">
        <f t="shared" ref="H12:J12" si="0">SUM(H13:H16)</f>
        <v>5218</v>
      </c>
      <c r="I12" s="21">
        <f t="shared" si="0"/>
        <v>5218</v>
      </c>
      <c r="J12" s="213">
        <f t="shared" si="0"/>
        <v>5668</v>
      </c>
      <c r="K12" s="10"/>
      <c r="L12" s="28"/>
    </row>
    <row r="13" spans="1:12" s="172" customFormat="1" ht="15.75" customHeight="1">
      <c r="A13" s="166" t="s">
        <v>112</v>
      </c>
      <c r="B13" s="167" t="s">
        <v>113</v>
      </c>
      <c r="C13" s="167">
        <v>6472</v>
      </c>
      <c r="D13" s="167">
        <v>3068</v>
      </c>
      <c r="E13" s="167">
        <v>5443</v>
      </c>
      <c r="F13" s="167">
        <v>3871</v>
      </c>
      <c r="G13" s="168">
        <v>3655</v>
      </c>
      <c r="H13" s="169">
        <v>3445</v>
      </c>
      <c r="I13" s="169">
        <v>3445</v>
      </c>
      <c r="J13" s="169">
        <v>3895</v>
      </c>
      <c r="K13" s="170"/>
      <c r="L13" s="171"/>
    </row>
    <row r="14" spans="1:12" s="172" customFormat="1" ht="15.75" customHeight="1">
      <c r="A14" s="166" t="s">
        <v>114</v>
      </c>
      <c r="B14" s="167" t="s">
        <v>115</v>
      </c>
      <c r="C14" s="167">
        <v>1517</v>
      </c>
      <c r="D14" s="167">
        <v>1819</v>
      </c>
      <c r="E14" s="167">
        <v>1647</v>
      </c>
      <c r="F14" s="167">
        <v>1121</v>
      </c>
      <c r="G14" s="168">
        <v>1434</v>
      </c>
      <c r="H14" s="168">
        <v>1434</v>
      </c>
      <c r="I14" s="168">
        <v>1434</v>
      </c>
      <c r="J14" s="168">
        <v>1434</v>
      </c>
      <c r="K14" s="170"/>
      <c r="L14" s="171"/>
    </row>
    <row r="15" spans="1:12" s="172" customFormat="1" ht="15.75" customHeight="1">
      <c r="A15" s="166" t="s">
        <v>116</v>
      </c>
      <c r="B15" s="167" t="s">
        <v>117</v>
      </c>
      <c r="C15" s="167">
        <v>405</v>
      </c>
      <c r="D15" s="167">
        <v>417</v>
      </c>
      <c r="E15" s="167">
        <v>413</v>
      </c>
      <c r="F15" s="167">
        <v>379</v>
      </c>
      <c r="G15" s="168">
        <v>339</v>
      </c>
      <c r="H15" s="169">
        <v>339</v>
      </c>
      <c r="I15" s="169">
        <v>339</v>
      </c>
      <c r="J15" s="169">
        <v>339</v>
      </c>
      <c r="K15" s="170"/>
      <c r="L15" s="171"/>
    </row>
    <row r="16" spans="1:12" s="172" customFormat="1" ht="15.75" customHeight="1">
      <c r="A16" s="166" t="s">
        <v>118</v>
      </c>
      <c r="B16" s="167" t="s">
        <v>119</v>
      </c>
      <c r="C16" s="167">
        <v>0</v>
      </c>
      <c r="D16" s="167">
        <v>0</v>
      </c>
      <c r="E16" s="167">
        <v>0</v>
      </c>
      <c r="F16" s="167">
        <v>0</v>
      </c>
      <c r="G16" s="214">
        <v>0</v>
      </c>
      <c r="H16" s="215">
        <v>0</v>
      </c>
      <c r="I16" s="215">
        <v>0</v>
      </c>
      <c r="J16" s="215">
        <v>0</v>
      </c>
      <c r="K16" s="170"/>
      <c r="L16" s="171"/>
    </row>
    <row r="17" spans="1:12" ht="15.75" customHeight="1">
      <c r="A17" s="117">
        <v>2</v>
      </c>
      <c r="B17" s="165" t="s">
        <v>15</v>
      </c>
      <c r="C17" s="165">
        <v>-4511</v>
      </c>
      <c r="D17" s="165">
        <v>-1881</v>
      </c>
      <c r="E17" s="165">
        <v>-3629</v>
      </c>
      <c r="F17" s="165">
        <v>-2581</v>
      </c>
      <c r="G17" s="154">
        <v>-2437</v>
      </c>
      <c r="H17" s="147">
        <v>-2297</v>
      </c>
      <c r="I17" s="147">
        <v>-2297</v>
      </c>
      <c r="J17" s="147">
        <v>-2597</v>
      </c>
      <c r="K17" s="10"/>
      <c r="L17" s="28"/>
    </row>
    <row r="18" spans="1:12">
      <c r="A18" s="117">
        <v>3</v>
      </c>
      <c r="B18" s="112" t="s">
        <v>83</v>
      </c>
      <c r="C18" s="165">
        <v>673</v>
      </c>
      <c r="D18" s="165">
        <v>97</v>
      </c>
      <c r="E18" s="165">
        <v>5</v>
      </c>
      <c r="F18" s="165">
        <v>0</v>
      </c>
      <c r="G18" s="154">
        <v>5</v>
      </c>
      <c r="H18" s="147">
        <v>5</v>
      </c>
      <c r="I18" s="147">
        <v>5</v>
      </c>
      <c r="J18" s="147">
        <v>5</v>
      </c>
      <c r="K18" s="10"/>
      <c r="L18" s="28"/>
    </row>
    <row r="19" spans="1:12" s="25" customFormat="1" ht="15.75" customHeight="1">
      <c r="A19" s="117">
        <v>4</v>
      </c>
      <c r="B19" s="36" t="s">
        <v>42</v>
      </c>
      <c r="C19" s="36">
        <f>SUM(C13:C18)</f>
        <v>4556</v>
      </c>
      <c r="D19" s="36">
        <f t="shared" ref="D19:J19" si="1">SUM(D13:D18)</f>
        <v>3520</v>
      </c>
      <c r="E19" s="36">
        <f t="shared" si="1"/>
        <v>3879</v>
      </c>
      <c r="F19" s="36">
        <f t="shared" si="1"/>
        <v>2790</v>
      </c>
      <c r="G19" s="36">
        <f t="shared" si="1"/>
        <v>2996</v>
      </c>
      <c r="H19" s="36">
        <f t="shared" si="1"/>
        <v>2926</v>
      </c>
      <c r="I19" s="36">
        <f t="shared" si="1"/>
        <v>2926</v>
      </c>
      <c r="J19" s="155">
        <f t="shared" si="1"/>
        <v>3076</v>
      </c>
      <c r="K19" s="29"/>
      <c r="L19" s="29"/>
    </row>
    <row r="20" spans="1:12" ht="15.75" customHeight="1">
      <c r="A20" s="117">
        <v>5</v>
      </c>
      <c r="B20" s="165" t="s">
        <v>94</v>
      </c>
      <c r="C20" s="165">
        <v>0</v>
      </c>
      <c r="D20" s="165">
        <v>0</v>
      </c>
      <c r="E20" s="165">
        <v>0</v>
      </c>
      <c r="F20" s="165">
        <v>0</v>
      </c>
      <c r="G20" s="154">
        <v>0</v>
      </c>
      <c r="H20" s="147">
        <v>0</v>
      </c>
      <c r="I20" s="147">
        <v>0</v>
      </c>
      <c r="J20" s="147">
        <v>0</v>
      </c>
      <c r="K20" s="10"/>
      <c r="L20" s="28"/>
    </row>
    <row r="21" spans="1:12" ht="15.75" customHeight="1">
      <c r="A21" s="117">
        <v>6</v>
      </c>
      <c r="B21" s="165" t="s">
        <v>11</v>
      </c>
      <c r="C21" s="165">
        <v>1344</v>
      </c>
      <c r="D21" s="165">
        <v>1799</v>
      </c>
      <c r="E21" s="165">
        <v>1920</v>
      </c>
      <c r="F21" s="165">
        <v>2202</v>
      </c>
      <c r="G21" s="216">
        <v>2482</v>
      </c>
      <c r="H21" s="217">
        <v>1236</v>
      </c>
      <c r="I21" s="147">
        <v>1617</v>
      </c>
      <c r="J21" s="147">
        <v>3317</v>
      </c>
      <c r="K21" s="10"/>
      <c r="L21" s="28"/>
    </row>
    <row r="22" spans="1:12" s="172" customFormat="1" ht="15.75" customHeight="1">
      <c r="A22" s="166" t="s">
        <v>74</v>
      </c>
      <c r="B22" s="115" t="s">
        <v>95</v>
      </c>
      <c r="C22" s="167">
        <v>0</v>
      </c>
      <c r="D22" s="167">
        <v>0</v>
      </c>
      <c r="E22" s="167">
        <v>0</v>
      </c>
      <c r="F22" s="167">
        <v>0</v>
      </c>
      <c r="G22" s="168">
        <v>0</v>
      </c>
      <c r="H22" s="169">
        <v>0</v>
      </c>
      <c r="I22" s="169">
        <v>0</v>
      </c>
      <c r="J22" s="169">
        <v>0</v>
      </c>
      <c r="K22" s="170"/>
      <c r="L22" s="171"/>
    </row>
    <row r="23" spans="1:12" s="172" customFormat="1" ht="15.75" customHeight="1">
      <c r="A23" s="166" t="s">
        <v>120</v>
      </c>
      <c r="B23" s="218" t="s">
        <v>121</v>
      </c>
      <c r="C23" s="219">
        <v>0</v>
      </c>
      <c r="D23" s="219">
        <v>0</v>
      </c>
      <c r="E23" s="219">
        <v>0</v>
      </c>
      <c r="F23" s="219">
        <v>0</v>
      </c>
      <c r="G23" s="214">
        <v>1200</v>
      </c>
      <c r="H23" s="215">
        <v>0</v>
      </c>
      <c r="I23" s="215">
        <v>0</v>
      </c>
      <c r="J23" s="169">
        <v>0</v>
      </c>
      <c r="K23" s="170"/>
      <c r="L23" s="171"/>
    </row>
    <row r="24" spans="1:12" s="172" customFormat="1" ht="15.75" customHeight="1">
      <c r="A24" s="166" t="s">
        <v>122</v>
      </c>
      <c r="B24" s="218" t="s">
        <v>123</v>
      </c>
      <c r="C24" s="219">
        <v>0</v>
      </c>
      <c r="D24" s="219">
        <v>0</v>
      </c>
      <c r="E24" s="219">
        <v>0</v>
      </c>
      <c r="F24" s="219">
        <v>400</v>
      </c>
      <c r="G24" s="214">
        <v>0</v>
      </c>
      <c r="H24" s="215">
        <v>0</v>
      </c>
      <c r="I24" s="215">
        <v>400</v>
      </c>
      <c r="J24" s="169">
        <v>2100</v>
      </c>
      <c r="K24" s="170"/>
      <c r="L24" s="171"/>
    </row>
    <row r="25" spans="1:12" ht="15.75" customHeight="1">
      <c r="A25" s="117">
        <v>7</v>
      </c>
      <c r="B25" s="165" t="s">
        <v>43</v>
      </c>
      <c r="C25" s="165">
        <v>1781</v>
      </c>
      <c r="D25" s="165">
        <v>1389</v>
      </c>
      <c r="E25" s="165">
        <v>1075</v>
      </c>
      <c r="F25" s="165">
        <v>864.47700000000009</v>
      </c>
      <c r="G25" s="289">
        <v>1042</v>
      </c>
      <c r="H25" s="290">
        <v>1041</v>
      </c>
      <c r="I25" s="290">
        <v>574</v>
      </c>
      <c r="J25" s="290">
        <v>338</v>
      </c>
      <c r="K25" s="10"/>
      <c r="L25" s="28"/>
    </row>
    <row r="26" spans="1:12" ht="15.75" customHeight="1">
      <c r="A26" s="117">
        <v>8</v>
      </c>
      <c r="B26" s="165" t="s">
        <v>16</v>
      </c>
      <c r="C26" s="165">
        <v>2734</v>
      </c>
      <c r="D26" s="165">
        <v>2188</v>
      </c>
      <c r="E26" s="165">
        <v>2133</v>
      </c>
      <c r="F26" s="165">
        <v>1979.0260000000001</v>
      </c>
      <c r="G26" s="154">
        <v>2116</v>
      </c>
      <c r="H26" s="147">
        <v>2127</v>
      </c>
      <c r="I26" s="147">
        <v>2142</v>
      </c>
      <c r="J26" s="147">
        <v>2162</v>
      </c>
      <c r="K26" s="10"/>
      <c r="L26" s="28"/>
    </row>
    <row r="27" spans="1:12" s="172" customFormat="1" ht="15.75" customHeight="1">
      <c r="A27" s="166" t="s">
        <v>96</v>
      </c>
      <c r="B27" s="115" t="s">
        <v>95</v>
      </c>
      <c r="C27" s="167">
        <v>1537</v>
      </c>
      <c r="D27" s="167">
        <v>1627</v>
      </c>
      <c r="E27" s="167">
        <v>1746</v>
      </c>
      <c r="F27" s="167">
        <v>1624.4259999999999</v>
      </c>
      <c r="G27" s="168">
        <v>1761</v>
      </c>
      <c r="H27" s="169">
        <v>1777</v>
      </c>
      <c r="I27" s="169">
        <v>1792</v>
      </c>
      <c r="J27" s="169">
        <v>1807</v>
      </c>
      <c r="K27" s="170"/>
      <c r="L27" s="171"/>
    </row>
    <row r="28" spans="1:12" s="25" customFormat="1" ht="15.75" customHeight="1">
      <c r="A28" s="117">
        <v>9</v>
      </c>
      <c r="B28" s="36" t="s">
        <v>17</v>
      </c>
      <c r="C28" s="36">
        <f>C20+C21+C25+C26</f>
        <v>5859</v>
      </c>
      <c r="D28" s="36">
        <f t="shared" ref="D28:J28" si="2">D20+D21+D25+D26</f>
        <v>5376</v>
      </c>
      <c r="E28" s="36">
        <f t="shared" si="2"/>
        <v>5128</v>
      </c>
      <c r="F28" s="36">
        <f t="shared" si="2"/>
        <v>5045.5029999999997</v>
      </c>
      <c r="G28" s="155">
        <f t="shared" si="2"/>
        <v>5640</v>
      </c>
      <c r="H28" s="148">
        <f t="shared" si="2"/>
        <v>4404</v>
      </c>
      <c r="I28" s="148">
        <f t="shared" si="2"/>
        <v>4333</v>
      </c>
      <c r="J28" s="148">
        <f t="shared" si="2"/>
        <v>5817</v>
      </c>
      <c r="K28" s="29"/>
      <c r="L28" s="29"/>
    </row>
    <row r="29" spans="1:12" s="25" customFormat="1" ht="15.75" customHeight="1">
      <c r="A29" s="117">
        <v>10</v>
      </c>
      <c r="B29" s="37" t="s">
        <v>0</v>
      </c>
      <c r="C29" s="37">
        <f t="shared" ref="C29:J29" si="3">C19-C28</f>
        <v>-1303</v>
      </c>
      <c r="D29" s="37">
        <f t="shared" si="3"/>
        <v>-1856</v>
      </c>
      <c r="E29" s="37">
        <f t="shared" si="3"/>
        <v>-1249</v>
      </c>
      <c r="F29" s="37">
        <f t="shared" si="3"/>
        <v>-2255.5029999999997</v>
      </c>
      <c r="G29" s="37">
        <f t="shared" si="3"/>
        <v>-2644</v>
      </c>
      <c r="H29" s="37">
        <f t="shared" si="3"/>
        <v>-1478</v>
      </c>
      <c r="I29" s="37">
        <f t="shared" si="3"/>
        <v>-1407</v>
      </c>
      <c r="J29" s="220">
        <f t="shared" si="3"/>
        <v>-2741</v>
      </c>
      <c r="K29" s="29"/>
      <c r="L29" s="29"/>
    </row>
    <row r="30" spans="1:12" ht="15.75" customHeight="1">
      <c r="A30" s="117">
        <v>11</v>
      </c>
      <c r="B30" s="165" t="s">
        <v>4</v>
      </c>
      <c r="C30" s="221">
        <v>0</v>
      </c>
      <c r="D30" s="221">
        <v>0</v>
      </c>
      <c r="E30" s="221">
        <v>0</v>
      </c>
      <c r="F30" s="221">
        <v>0</v>
      </c>
      <c r="G30" s="221">
        <v>0</v>
      </c>
      <c r="H30" s="221">
        <v>0</v>
      </c>
      <c r="I30" s="221">
        <v>0</v>
      </c>
      <c r="J30" s="221">
        <v>0</v>
      </c>
      <c r="K30" s="10"/>
      <c r="L30" s="28"/>
    </row>
    <row r="31" spans="1:12" ht="15.75" customHeight="1">
      <c r="A31" s="117">
        <v>12</v>
      </c>
      <c r="B31" s="165" t="s">
        <v>2</v>
      </c>
      <c r="C31" s="221">
        <v>1</v>
      </c>
      <c r="D31" s="221">
        <v>0</v>
      </c>
      <c r="E31" s="221">
        <v>0</v>
      </c>
      <c r="F31" s="221">
        <v>2</v>
      </c>
      <c r="G31" s="221">
        <v>0</v>
      </c>
      <c r="H31" s="221">
        <v>0</v>
      </c>
      <c r="I31" s="221">
        <v>0</v>
      </c>
      <c r="J31" s="221">
        <v>0</v>
      </c>
      <c r="K31" s="10"/>
      <c r="L31" s="28"/>
    </row>
    <row r="32" spans="1:12" ht="15.75" customHeight="1">
      <c r="A32" s="117">
        <v>13</v>
      </c>
      <c r="B32" s="165" t="s">
        <v>1</v>
      </c>
      <c r="C32" s="221">
        <v>-406</v>
      </c>
      <c r="D32" s="221">
        <v>-216</v>
      </c>
      <c r="E32" s="221">
        <v>0</v>
      </c>
      <c r="F32" s="221">
        <v>0</v>
      </c>
      <c r="G32" s="221">
        <v>0</v>
      </c>
      <c r="H32" s="221">
        <v>0</v>
      </c>
      <c r="I32" s="221">
        <v>0</v>
      </c>
      <c r="J32" s="221">
        <v>0</v>
      </c>
      <c r="K32" s="10"/>
      <c r="L32" s="28"/>
    </row>
    <row r="33" spans="1:12" s="25" customFormat="1" ht="15.75" customHeight="1">
      <c r="A33" s="117">
        <v>14</v>
      </c>
      <c r="B33" s="22" t="s">
        <v>5</v>
      </c>
      <c r="C33" s="222">
        <f>C30+C31-C32</f>
        <v>407</v>
      </c>
      <c r="D33" s="222">
        <f t="shared" ref="D33:J33" si="4">D30+D31-D32</f>
        <v>216</v>
      </c>
      <c r="E33" s="222">
        <f t="shared" si="4"/>
        <v>0</v>
      </c>
      <c r="F33" s="222">
        <f t="shared" si="4"/>
        <v>2</v>
      </c>
      <c r="G33" s="157">
        <f t="shared" si="4"/>
        <v>0</v>
      </c>
      <c r="H33" s="157">
        <f t="shared" si="4"/>
        <v>0</v>
      </c>
      <c r="I33" s="157">
        <f t="shared" si="4"/>
        <v>0</v>
      </c>
      <c r="J33" s="157">
        <f t="shared" si="4"/>
        <v>0</v>
      </c>
      <c r="K33" s="29"/>
      <c r="L33" s="29"/>
    </row>
    <row r="34" spans="1:12" s="25" customFormat="1" ht="15.75" customHeight="1">
      <c r="A34" s="117">
        <v>15</v>
      </c>
      <c r="B34" s="37" t="s">
        <v>18</v>
      </c>
      <c r="C34" s="220">
        <f>C29+C33</f>
        <v>-896</v>
      </c>
      <c r="D34" s="220">
        <f t="shared" ref="D34:J34" si="5">D29+D33</f>
        <v>-1640</v>
      </c>
      <c r="E34" s="220">
        <f t="shared" si="5"/>
        <v>-1249</v>
      </c>
      <c r="F34" s="220">
        <f t="shared" si="5"/>
        <v>-2253.5029999999997</v>
      </c>
      <c r="G34" s="156">
        <f t="shared" si="5"/>
        <v>-2644</v>
      </c>
      <c r="H34" s="156">
        <f t="shared" si="5"/>
        <v>-1478</v>
      </c>
      <c r="I34" s="156">
        <f t="shared" si="5"/>
        <v>-1407</v>
      </c>
      <c r="J34" s="156">
        <f t="shared" si="5"/>
        <v>-2741</v>
      </c>
      <c r="K34" s="29"/>
      <c r="L34" s="29"/>
    </row>
    <row r="35" spans="1:12" ht="15.75" customHeight="1">
      <c r="A35" s="117">
        <v>16</v>
      </c>
      <c r="B35" s="165" t="s">
        <v>124</v>
      </c>
      <c r="C35" s="263">
        <v>0</v>
      </c>
      <c r="D35" s="263">
        <v>0</v>
      </c>
      <c r="E35" s="263">
        <v>0</v>
      </c>
      <c r="F35" s="263">
        <v>0</v>
      </c>
      <c r="G35" s="374">
        <v>0</v>
      </c>
      <c r="H35" s="375">
        <v>0</v>
      </c>
      <c r="I35" s="375">
        <v>0</v>
      </c>
      <c r="J35" s="375">
        <v>0</v>
      </c>
      <c r="K35" s="224"/>
      <c r="L35" s="224"/>
    </row>
    <row r="36" spans="1:12" ht="15.75" customHeight="1">
      <c r="A36" s="117">
        <v>17</v>
      </c>
      <c r="B36" s="165" t="s">
        <v>70</v>
      </c>
      <c r="C36" s="263">
        <v>0</v>
      </c>
      <c r="D36" s="263">
        <v>0</v>
      </c>
      <c r="E36" s="263">
        <v>0</v>
      </c>
      <c r="F36" s="263">
        <v>0</v>
      </c>
      <c r="G36" s="374">
        <v>0</v>
      </c>
      <c r="H36" s="375">
        <v>0</v>
      </c>
      <c r="I36" s="375">
        <v>0</v>
      </c>
      <c r="J36" s="375">
        <v>0</v>
      </c>
      <c r="K36" s="224"/>
      <c r="L36" s="224"/>
    </row>
    <row r="37" spans="1:12" ht="15.75" customHeight="1">
      <c r="A37" s="117">
        <v>18</v>
      </c>
      <c r="B37" s="36" t="s">
        <v>44</v>
      </c>
      <c r="C37" s="155">
        <f>C35-C36</f>
        <v>0</v>
      </c>
      <c r="D37" s="155">
        <f t="shared" ref="D37:J37" si="6">D35-D36</f>
        <v>0</v>
      </c>
      <c r="E37" s="155">
        <f t="shared" si="6"/>
        <v>0</v>
      </c>
      <c r="F37" s="155">
        <f t="shared" si="6"/>
        <v>0</v>
      </c>
      <c r="G37" s="155">
        <f t="shared" si="6"/>
        <v>0</v>
      </c>
      <c r="H37" s="155">
        <f t="shared" si="6"/>
        <v>0</v>
      </c>
      <c r="I37" s="155">
        <f t="shared" si="6"/>
        <v>0</v>
      </c>
      <c r="J37" s="155">
        <f t="shared" si="6"/>
        <v>0</v>
      </c>
      <c r="K37" s="30"/>
      <c r="L37" s="31"/>
    </row>
    <row r="38" spans="1:12" ht="15.75" customHeight="1">
      <c r="A38" s="117">
        <v>19</v>
      </c>
      <c r="B38" s="165" t="s">
        <v>71</v>
      </c>
      <c r="C38" s="221">
        <v>0</v>
      </c>
      <c r="D38" s="221">
        <v>0</v>
      </c>
      <c r="E38" s="221">
        <v>0</v>
      </c>
      <c r="F38" s="221">
        <v>0</v>
      </c>
      <c r="G38" s="221">
        <v>0</v>
      </c>
      <c r="H38" s="221">
        <v>0</v>
      </c>
      <c r="I38" s="221">
        <v>0</v>
      </c>
      <c r="J38" s="221">
        <v>0</v>
      </c>
      <c r="K38" s="30"/>
      <c r="L38" s="31"/>
    </row>
    <row r="39" spans="1:12" ht="15.75" customHeight="1">
      <c r="A39" s="117">
        <v>20</v>
      </c>
      <c r="B39" s="165" t="s">
        <v>72</v>
      </c>
      <c r="C39" s="165">
        <v>474</v>
      </c>
      <c r="D39" s="165">
        <v>439</v>
      </c>
      <c r="E39" s="165">
        <v>305</v>
      </c>
      <c r="F39" s="165">
        <v>305</v>
      </c>
      <c r="G39" s="216">
        <v>349</v>
      </c>
      <c r="H39" s="217">
        <v>349</v>
      </c>
      <c r="I39" s="217">
        <v>349</v>
      </c>
      <c r="J39" s="217">
        <v>349</v>
      </c>
      <c r="K39" s="30"/>
      <c r="L39" s="31"/>
    </row>
    <row r="40" spans="1:12" s="25" customFormat="1" ht="15.75" customHeight="1">
      <c r="A40" s="118">
        <v>21</v>
      </c>
      <c r="B40" s="23" t="s">
        <v>19</v>
      </c>
      <c r="C40" s="23">
        <f>C34+C37-C38-C39</f>
        <v>-1370</v>
      </c>
      <c r="D40" s="23">
        <f t="shared" ref="D40:J40" si="7">D34+D37-D38-D39</f>
        <v>-2079</v>
      </c>
      <c r="E40" s="23">
        <f t="shared" si="7"/>
        <v>-1554</v>
      </c>
      <c r="F40" s="23">
        <f t="shared" si="7"/>
        <v>-2558.5029999999997</v>
      </c>
      <c r="G40" s="159">
        <f>G34+G37-G38-G39</f>
        <v>-2993</v>
      </c>
      <c r="H40" s="152">
        <f t="shared" si="7"/>
        <v>-1827</v>
      </c>
      <c r="I40" s="152">
        <f t="shared" si="7"/>
        <v>-1756</v>
      </c>
      <c r="J40" s="152">
        <f t="shared" si="7"/>
        <v>-3090</v>
      </c>
      <c r="K40" s="29"/>
      <c r="L40" s="29"/>
    </row>
    <row r="45" spans="1:12">
      <c r="B45" s="45"/>
    </row>
  </sheetData>
  <mergeCells count="10">
    <mergeCell ref="A4:J4"/>
    <mergeCell ref="A5:B5"/>
    <mergeCell ref="A6:B6"/>
    <mergeCell ref="G6:J6"/>
    <mergeCell ref="C5:J5"/>
    <mergeCell ref="B11:J11"/>
    <mergeCell ref="A8:B10"/>
    <mergeCell ref="A7:B7"/>
    <mergeCell ref="G7:H7"/>
    <mergeCell ref="I7:J7"/>
  </mergeCells>
  <pageMargins left="0.55118110236220474" right="0.51181102362204722" top="0.97" bottom="0.27" header="0.59055118110236227" footer="0.19"/>
  <pageSetup paperSize="9" scale="85" orientation="landscape" r:id="rId1"/>
  <headerFooter>
    <oddHeader>&amp;LWirtschaftsplan für Sonstige Sondervermögen
1. Erfolgsplan</oddHead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9"/>
  <sheetViews>
    <sheetView topLeftCell="A4" zoomScale="80" zoomScaleNormal="80" zoomScaleSheetLayoutView="90" workbookViewId="0">
      <pane ySplit="7" topLeftCell="A32" activePane="bottomLeft" state="frozen"/>
      <selection activeCell="A4" sqref="A4"/>
      <selection pane="bottomLeft" activeCell="D27" sqref="D27"/>
    </sheetView>
  </sheetViews>
  <sheetFormatPr baseColWidth="10" defaultRowHeight="14.25" outlineLevelRow="1"/>
  <cols>
    <col min="1" max="1" width="6.42578125" style="201" bestFit="1" customWidth="1"/>
    <col min="2" max="2" width="50.5703125" style="14" customWidth="1"/>
    <col min="3" max="10" width="12.85546875" style="14" customWidth="1"/>
    <col min="11" max="16384" width="11.42578125" style="201"/>
  </cols>
  <sheetData>
    <row r="1" spans="1:10" ht="15.75" hidden="1" customHeight="1">
      <c r="B1" s="13"/>
      <c r="C1" s="13"/>
      <c r="D1" s="13"/>
      <c r="E1" s="13"/>
      <c r="F1" s="225"/>
      <c r="G1" s="225"/>
      <c r="H1" s="225"/>
      <c r="I1" s="225"/>
      <c r="J1" s="225"/>
    </row>
    <row r="2" spans="1:10" ht="15.75" hidden="1" customHeight="1">
      <c r="B2" s="13"/>
      <c r="C2" s="13"/>
      <c r="D2" s="13"/>
      <c r="E2" s="13"/>
      <c r="F2" s="225"/>
      <c r="G2" s="225"/>
      <c r="H2" s="225"/>
      <c r="I2" s="225"/>
      <c r="J2" s="225"/>
    </row>
    <row r="3" spans="1:10" ht="15.75" hidden="1" customHeight="1">
      <c r="B3" s="225"/>
      <c r="C3" s="225"/>
      <c r="D3" s="225"/>
      <c r="E3" s="225"/>
      <c r="F3" s="225"/>
      <c r="G3" s="225"/>
      <c r="H3" s="225"/>
      <c r="I3" s="225"/>
      <c r="J3" s="225"/>
    </row>
    <row r="4" spans="1:10" ht="22.5" customHeight="1">
      <c r="A4" s="666" t="s">
        <v>13</v>
      </c>
      <c r="B4" s="667"/>
      <c r="C4" s="667"/>
      <c r="D4" s="667"/>
      <c r="E4" s="667"/>
      <c r="F4" s="667"/>
      <c r="G4" s="667"/>
      <c r="H4" s="667"/>
      <c r="I4" s="667"/>
      <c r="J4" s="668"/>
    </row>
    <row r="5" spans="1:10" ht="30" customHeight="1">
      <c r="A5" s="686" t="s">
        <v>66</v>
      </c>
      <c r="B5" s="687"/>
      <c r="C5" s="688" t="s">
        <v>333</v>
      </c>
      <c r="D5" s="689"/>
      <c r="E5" s="689"/>
      <c r="F5" s="690"/>
      <c r="G5" s="690"/>
      <c r="H5" s="690"/>
      <c r="I5" s="690"/>
      <c r="J5" s="691"/>
    </row>
    <row r="6" spans="1:10" ht="15">
      <c r="A6" s="696" t="s">
        <v>14</v>
      </c>
      <c r="B6" s="697"/>
      <c r="C6" s="24"/>
      <c r="D6" s="24"/>
      <c r="E6" s="24"/>
      <c r="F6" s="24"/>
      <c r="G6" s="645" t="s">
        <v>216</v>
      </c>
      <c r="H6" s="646"/>
      <c r="I6" s="646"/>
      <c r="J6" s="647"/>
    </row>
    <row r="7" spans="1:10" ht="15" customHeight="1">
      <c r="A7" s="692"/>
      <c r="B7" s="693"/>
      <c r="C7" s="120"/>
      <c r="D7" s="120"/>
      <c r="E7" s="120"/>
      <c r="F7" s="120"/>
      <c r="G7" s="694" t="s">
        <v>52</v>
      </c>
      <c r="H7" s="695"/>
      <c r="I7" s="694" t="s">
        <v>51</v>
      </c>
      <c r="J7" s="695"/>
    </row>
    <row r="8" spans="1:10" ht="12.75">
      <c r="A8" s="308" t="s">
        <v>24</v>
      </c>
      <c r="B8" s="226" t="s">
        <v>22</v>
      </c>
      <c r="C8" s="130" t="s">
        <v>86</v>
      </c>
      <c r="D8" s="130" t="s">
        <v>86</v>
      </c>
      <c r="E8" s="130" t="s">
        <v>20</v>
      </c>
      <c r="F8" s="130" t="s">
        <v>85</v>
      </c>
      <c r="G8" s="106" t="s">
        <v>6</v>
      </c>
      <c r="H8" s="106" t="s">
        <v>7</v>
      </c>
      <c r="I8" s="106" t="s">
        <v>8</v>
      </c>
      <c r="J8" s="106" t="s">
        <v>49</v>
      </c>
    </row>
    <row r="9" spans="1:10" ht="12.75">
      <c r="A9" s="311"/>
      <c r="B9" s="227"/>
      <c r="C9" s="366">
        <v>2015</v>
      </c>
      <c r="D9" s="366">
        <v>2016</v>
      </c>
      <c r="E9" s="366">
        <v>2017</v>
      </c>
      <c r="F9" s="366">
        <v>2017</v>
      </c>
      <c r="G9" s="559">
        <v>2018</v>
      </c>
      <c r="H9" s="559">
        <v>2019</v>
      </c>
      <c r="I9" s="368">
        <v>2020</v>
      </c>
      <c r="J9" s="369">
        <v>2021</v>
      </c>
    </row>
    <row r="10" spans="1:10" ht="19.350000000000001" customHeight="1">
      <c r="A10" s="312"/>
      <c r="B10" s="230"/>
      <c r="C10" s="131" t="s">
        <v>3</v>
      </c>
      <c r="D10" s="131" t="s">
        <v>3</v>
      </c>
      <c r="E10" s="131" t="s">
        <v>3</v>
      </c>
      <c r="F10" s="131" t="s">
        <v>3</v>
      </c>
      <c r="G10" s="131" t="s">
        <v>3</v>
      </c>
      <c r="H10" s="131" t="s">
        <v>3</v>
      </c>
      <c r="I10" s="131" t="s">
        <v>3</v>
      </c>
      <c r="J10" s="131" t="s">
        <v>3</v>
      </c>
    </row>
    <row r="11" spans="1:10" s="124" customFormat="1" ht="7.5" customHeight="1">
      <c r="A11" s="298"/>
      <c r="B11" s="231"/>
      <c r="C11" s="232"/>
      <c r="D11" s="232"/>
      <c r="E11" s="232"/>
      <c r="F11" s="233"/>
      <c r="G11" s="233"/>
      <c r="H11" s="233"/>
      <c r="I11" s="233"/>
      <c r="J11" s="233"/>
    </row>
    <row r="12" spans="1:10" s="124" customFormat="1" ht="15" customHeight="1">
      <c r="A12" s="298">
        <v>1</v>
      </c>
      <c r="B12" s="102" t="s">
        <v>61</v>
      </c>
      <c r="C12" s="234">
        <v>94.638000000000005</v>
      </c>
      <c r="D12" s="234">
        <v>0.53600000000000003</v>
      </c>
      <c r="E12" s="234">
        <v>0</v>
      </c>
      <c r="F12" s="234">
        <v>0</v>
      </c>
      <c r="G12" s="234">
        <v>0</v>
      </c>
      <c r="H12" s="234">
        <v>0</v>
      </c>
      <c r="I12" s="234">
        <v>0</v>
      </c>
      <c r="J12" s="234">
        <v>0</v>
      </c>
    </row>
    <row r="13" spans="1:10" s="124" customFormat="1" ht="15" customHeight="1">
      <c r="A13" s="298">
        <v>2</v>
      </c>
      <c r="B13" s="113" t="s">
        <v>62</v>
      </c>
      <c r="C13" s="234">
        <v>19038</v>
      </c>
      <c r="D13" s="234">
        <v>12972</v>
      </c>
      <c r="E13" s="234">
        <v>34683.300000000003</v>
      </c>
      <c r="F13" s="234">
        <v>17707</v>
      </c>
      <c r="G13" s="551">
        <f>31102.7+28</f>
        <v>31130.7</v>
      </c>
      <c r="H13" s="551">
        <f>26146-41</f>
        <v>26105</v>
      </c>
      <c r="I13" s="551">
        <v>5972</v>
      </c>
      <c r="J13" s="551">
        <v>5101</v>
      </c>
    </row>
    <row r="14" spans="1:10" s="124" customFormat="1" ht="15" customHeight="1">
      <c r="A14" s="298">
        <v>3</v>
      </c>
      <c r="B14" s="113" t="s">
        <v>63</v>
      </c>
      <c r="C14" s="235">
        <v>0</v>
      </c>
      <c r="D14" s="235">
        <v>9003</v>
      </c>
      <c r="E14" s="235">
        <v>0</v>
      </c>
      <c r="F14" s="235">
        <v>3206.7739999999976</v>
      </c>
      <c r="G14" s="235">
        <v>0</v>
      </c>
      <c r="H14" s="235">
        <v>0</v>
      </c>
      <c r="I14" s="551">
        <f>IF(I13&lt;SUM(I19:I22,I25,I41),SUM(I19:I22,I25,I41)-I13,)</f>
        <v>1295.3000000000002</v>
      </c>
      <c r="J14" s="551">
        <f>IF(J13&lt;SUM(J19:J22,J25,J41),SUM(J19:J22,J25,J41)-J13,)</f>
        <v>326.05400000000009</v>
      </c>
    </row>
    <row r="15" spans="1:10" s="124" customFormat="1" ht="15" customHeight="1">
      <c r="A15" s="298">
        <v>4</v>
      </c>
      <c r="B15" s="113" t="s">
        <v>64</v>
      </c>
      <c r="C15" s="235">
        <v>0</v>
      </c>
      <c r="D15" s="235">
        <v>0</v>
      </c>
      <c r="E15" s="235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</row>
    <row r="16" spans="1:10" ht="15" customHeight="1">
      <c r="A16" s="298">
        <v>5</v>
      </c>
      <c r="B16" s="325" t="s">
        <v>65</v>
      </c>
      <c r="C16" s="560">
        <v>615</v>
      </c>
      <c r="D16" s="560">
        <v>0</v>
      </c>
      <c r="E16" s="560">
        <v>0</v>
      </c>
      <c r="F16" s="234">
        <v>0</v>
      </c>
      <c r="G16" s="234">
        <f>2020+28</f>
        <v>2048</v>
      </c>
      <c r="H16" s="234">
        <f>350-41</f>
        <v>309</v>
      </c>
      <c r="I16" s="234">
        <v>0</v>
      </c>
      <c r="J16" s="234">
        <v>0</v>
      </c>
    </row>
    <row r="17" spans="1:10" s="240" customFormat="1" ht="15" customHeight="1">
      <c r="A17" s="236">
        <v>6</v>
      </c>
      <c r="B17" s="237" t="s">
        <v>125</v>
      </c>
      <c r="C17" s="238">
        <v>450</v>
      </c>
      <c r="D17" s="238">
        <v>0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9">
        <v>0</v>
      </c>
    </row>
    <row r="18" spans="1:10" s="124" customFormat="1" ht="15" customHeight="1">
      <c r="A18" s="236">
        <v>7</v>
      </c>
      <c r="B18" s="305" t="s">
        <v>60</v>
      </c>
      <c r="C18" s="306">
        <f>SUM(C12:C17)</f>
        <v>20197.637999999999</v>
      </c>
      <c r="D18" s="306">
        <f t="shared" ref="D18:J18" si="0">SUM(D12:D17)</f>
        <v>21975.536</v>
      </c>
      <c r="E18" s="306">
        <f t="shared" si="0"/>
        <v>34683.300000000003</v>
      </c>
      <c r="F18" s="306">
        <f t="shared" si="0"/>
        <v>20913.773999999998</v>
      </c>
      <c r="G18" s="306">
        <f t="shared" si="0"/>
        <v>33178.699999999997</v>
      </c>
      <c r="H18" s="306">
        <f t="shared" si="0"/>
        <v>26414</v>
      </c>
      <c r="I18" s="306">
        <f t="shared" si="0"/>
        <v>7267.3</v>
      </c>
      <c r="J18" s="307">
        <f t="shared" si="0"/>
        <v>5427.0540000000001</v>
      </c>
    </row>
    <row r="19" spans="1:10" s="124" customFormat="1" ht="15" customHeight="1">
      <c r="A19" s="298">
        <v>8</v>
      </c>
      <c r="B19" s="102" t="s">
        <v>53</v>
      </c>
      <c r="C19" s="235">
        <v>-1370</v>
      </c>
      <c r="D19" s="235">
        <v>-2079</v>
      </c>
      <c r="E19" s="235">
        <v>-1554</v>
      </c>
      <c r="F19" s="234">
        <v>-2558.5029999999997</v>
      </c>
      <c r="G19" s="234">
        <f>'Erfolgsplan TSVG'!G40</f>
        <v>-2993</v>
      </c>
      <c r="H19" s="241">
        <f>'Erfolgsplan TSVG'!H40</f>
        <v>-1827</v>
      </c>
      <c r="I19" s="241">
        <f>'Erfolgsplan TSVG'!I40</f>
        <v>-1756</v>
      </c>
      <c r="J19" s="234">
        <f>'Erfolgsplan TSVG'!J40</f>
        <v>-3090</v>
      </c>
    </row>
    <row r="20" spans="1:10" s="124" customFormat="1" ht="15" customHeight="1">
      <c r="A20" s="298">
        <v>9</v>
      </c>
      <c r="B20" s="113" t="s">
        <v>43</v>
      </c>
      <c r="C20" s="235">
        <v>1781</v>
      </c>
      <c r="D20" s="235">
        <v>1389</v>
      </c>
      <c r="E20" s="235">
        <v>1075</v>
      </c>
      <c r="F20" s="234">
        <v>864.47700000000009</v>
      </c>
      <c r="G20" s="234">
        <v>1042</v>
      </c>
      <c r="H20" s="234">
        <v>1041</v>
      </c>
      <c r="I20" s="234">
        <v>574</v>
      </c>
      <c r="J20" s="234">
        <v>338</v>
      </c>
    </row>
    <row r="21" spans="1:10" s="124" customFormat="1" ht="15" customHeight="1">
      <c r="A21" s="298">
        <v>10</v>
      </c>
      <c r="B21" s="113" t="s">
        <v>126</v>
      </c>
      <c r="C21" s="235">
        <v>1298</v>
      </c>
      <c r="D21" s="235">
        <v>0</v>
      </c>
      <c r="E21" s="235">
        <v>0</v>
      </c>
      <c r="F21" s="234">
        <v>0</v>
      </c>
      <c r="G21" s="234">
        <v>0</v>
      </c>
      <c r="H21" s="234">
        <v>0</v>
      </c>
      <c r="I21" s="234">
        <v>0</v>
      </c>
      <c r="J21" s="234">
        <v>0</v>
      </c>
    </row>
    <row r="22" spans="1:10" s="124" customFormat="1" ht="15" customHeight="1">
      <c r="A22" s="298">
        <v>11</v>
      </c>
      <c r="B22" s="113" t="s">
        <v>55</v>
      </c>
      <c r="C22" s="235">
        <v>4511</v>
      </c>
      <c r="D22" s="235">
        <v>1881</v>
      </c>
      <c r="E22" s="235">
        <v>3629</v>
      </c>
      <c r="F22" s="234">
        <v>2581</v>
      </c>
      <c r="G22" s="234">
        <v>2437</v>
      </c>
      <c r="H22" s="234">
        <v>2297</v>
      </c>
      <c r="I22" s="234">
        <v>2297</v>
      </c>
      <c r="J22" s="234">
        <v>2597</v>
      </c>
    </row>
    <row r="23" spans="1:10" s="124" customFormat="1" ht="15" customHeight="1">
      <c r="A23" s="298">
        <v>12</v>
      </c>
      <c r="B23" s="325" t="s">
        <v>56</v>
      </c>
      <c r="C23" s="235">
        <v>2850</v>
      </c>
      <c r="D23" s="235">
        <v>0</v>
      </c>
      <c r="E23" s="235">
        <v>7488.4530000000013</v>
      </c>
      <c r="F23" s="234">
        <v>0</v>
      </c>
      <c r="G23" s="234">
        <f>16014.292+28</f>
        <v>16042.291999999999</v>
      </c>
      <c r="H23" s="234">
        <f>8483.344-2000-41</f>
        <v>6442.3439999999991</v>
      </c>
      <c r="I23" s="547">
        <v>0</v>
      </c>
      <c r="J23" s="547">
        <v>0</v>
      </c>
    </row>
    <row r="24" spans="1:10" s="124" customFormat="1" ht="15" customHeight="1">
      <c r="A24" s="298">
        <v>13</v>
      </c>
      <c r="B24" s="325" t="s">
        <v>67</v>
      </c>
      <c r="C24" s="235">
        <v>0</v>
      </c>
      <c r="D24" s="235">
        <v>0</v>
      </c>
      <c r="E24" s="235">
        <v>0</v>
      </c>
      <c r="F24" s="234">
        <v>0</v>
      </c>
      <c r="G24" s="234">
        <v>0</v>
      </c>
      <c r="H24" s="234">
        <v>0</v>
      </c>
      <c r="I24" s="234">
        <v>0</v>
      </c>
      <c r="J24" s="234">
        <v>0</v>
      </c>
    </row>
    <row r="25" spans="1:10" s="124" customFormat="1" ht="15" customHeight="1">
      <c r="A25" s="298">
        <v>14</v>
      </c>
      <c r="B25" s="325" t="s">
        <v>57</v>
      </c>
      <c r="C25" s="235">
        <f t="shared" ref="C25:J25" si="1">C26+C36</f>
        <v>2708.9059999999999</v>
      </c>
      <c r="D25" s="235">
        <f t="shared" si="1"/>
        <v>7804.8789999999999</v>
      </c>
      <c r="E25" s="235">
        <f t="shared" si="1"/>
        <v>14449.8</v>
      </c>
      <c r="F25" s="235">
        <f t="shared" si="1"/>
        <v>10104</v>
      </c>
      <c r="G25" s="235">
        <f t="shared" si="1"/>
        <v>9798</v>
      </c>
      <c r="H25" s="235">
        <f t="shared" si="1"/>
        <v>8814</v>
      </c>
      <c r="I25" s="235">
        <f t="shared" si="1"/>
        <v>2978</v>
      </c>
      <c r="J25" s="235">
        <f t="shared" si="1"/>
        <v>2286</v>
      </c>
    </row>
    <row r="26" spans="1:10" s="124" customFormat="1" ht="15" customHeight="1">
      <c r="A26" s="298"/>
      <c r="B26" s="325" t="s">
        <v>127</v>
      </c>
      <c r="C26" s="235">
        <f t="shared" ref="C26:J26" si="2">C27+C32</f>
        <v>2708.9059999999999</v>
      </c>
      <c r="D26" s="235">
        <f t="shared" si="2"/>
        <v>7804.8789999999999</v>
      </c>
      <c r="E26" s="235">
        <f t="shared" si="2"/>
        <v>14449.8</v>
      </c>
      <c r="F26" s="235">
        <f t="shared" si="2"/>
        <v>6704</v>
      </c>
      <c r="G26" s="235">
        <f t="shared" si="2"/>
        <v>8358</v>
      </c>
      <c r="H26" s="235">
        <f t="shared" si="2"/>
        <v>3828</v>
      </c>
      <c r="I26" s="235">
        <f t="shared" si="2"/>
        <v>0</v>
      </c>
      <c r="J26" s="235">
        <f t="shared" si="2"/>
        <v>0</v>
      </c>
    </row>
    <row r="27" spans="1:10" s="124" customFormat="1" ht="15" customHeight="1">
      <c r="A27" s="298"/>
      <c r="B27" s="325" t="s">
        <v>230</v>
      </c>
      <c r="C27" s="235">
        <f>SUM(C28:C31)</f>
        <v>2336</v>
      </c>
      <c r="D27" s="235">
        <f t="shared" ref="D27:J27" si="3">SUM(D28:D31)</f>
        <v>7960</v>
      </c>
      <c r="E27" s="235">
        <f t="shared" si="3"/>
        <v>14581.8</v>
      </c>
      <c r="F27" s="235">
        <f t="shared" si="3"/>
        <v>6704</v>
      </c>
      <c r="G27" s="235">
        <f t="shared" si="3"/>
        <v>8358</v>
      </c>
      <c r="H27" s="235">
        <f t="shared" si="3"/>
        <v>3828</v>
      </c>
      <c r="I27" s="235">
        <f t="shared" si="3"/>
        <v>0</v>
      </c>
      <c r="J27" s="235">
        <f t="shared" si="3"/>
        <v>0</v>
      </c>
    </row>
    <row r="28" spans="1:10" s="124" customFormat="1" ht="15" customHeight="1" outlineLevel="1">
      <c r="A28" s="298"/>
      <c r="B28" s="325" t="s">
        <v>231</v>
      </c>
      <c r="C28" s="235">
        <v>565</v>
      </c>
      <c r="D28" s="235">
        <v>907</v>
      </c>
      <c r="E28" s="235">
        <v>1052.8</v>
      </c>
      <c r="F28" s="235">
        <v>0</v>
      </c>
      <c r="G28" s="235">
        <v>490</v>
      </c>
      <c r="H28" s="235">
        <v>0</v>
      </c>
      <c r="I28" s="235">
        <v>0</v>
      </c>
      <c r="J28" s="235">
        <v>0</v>
      </c>
    </row>
    <row r="29" spans="1:10" s="124" customFormat="1" ht="15" customHeight="1" outlineLevel="1">
      <c r="A29" s="298"/>
      <c r="B29" s="325" t="s">
        <v>232</v>
      </c>
      <c r="C29" s="235">
        <v>1771</v>
      </c>
      <c r="D29" s="235">
        <v>7003</v>
      </c>
      <c r="E29" s="235">
        <v>12628</v>
      </c>
      <c r="F29" s="235">
        <v>6704</v>
      </c>
      <c r="G29" s="235">
        <v>7868</v>
      </c>
      <c r="H29" s="235">
        <v>3828</v>
      </c>
      <c r="I29" s="235">
        <v>0</v>
      </c>
      <c r="J29" s="235">
        <v>0</v>
      </c>
    </row>
    <row r="30" spans="1:10" s="124" customFormat="1" ht="15" customHeight="1" outlineLevel="1">
      <c r="A30" s="298"/>
      <c r="B30" s="325" t="s">
        <v>233</v>
      </c>
      <c r="C30" s="235">
        <v>0</v>
      </c>
      <c r="D30" s="235">
        <v>50</v>
      </c>
      <c r="E30" s="235">
        <v>389</v>
      </c>
      <c r="F30" s="235">
        <v>0</v>
      </c>
      <c r="G30" s="235">
        <v>0</v>
      </c>
      <c r="H30" s="235">
        <v>0</v>
      </c>
      <c r="I30" s="235">
        <v>0</v>
      </c>
      <c r="J30" s="235">
        <v>0</v>
      </c>
    </row>
    <row r="31" spans="1:10" s="124" customFormat="1" ht="15" customHeight="1">
      <c r="A31" s="298"/>
      <c r="B31" s="325" t="s">
        <v>234</v>
      </c>
      <c r="C31" s="235">
        <v>0</v>
      </c>
      <c r="D31" s="235">
        <v>0</v>
      </c>
      <c r="E31" s="235">
        <v>512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</row>
    <row r="32" spans="1:10" s="124" customFormat="1" ht="15" customHeight="1" outlineLevel="1">
      <c r="A32" s="298"/>
      <c r="B32" s="325" t="s">
        <v>235</v>
      </c>
      <c r="C32" s="235">
        <f>SUM(C33:C35)</f>
        <v>372.90600000000001</v>
      </c>
      <c r="D32" s="235">
        <f>SUM(D33:D35)</f>
        <v>-155.12100000000001</v>
      </c>
      <c r="E32" s="235">
        <f>SUM(E33:E35)</f>
        <v>-132</v>
      </c>
      <c r="F32" s="235">
        <f t="shared" ref="F32:J32" si="4">SUM(F33:F35)</f>
        <v>0</v>
      </c>
      <c r="G32" s="235">
        <f t="shared" si="4"/>
        <v>0</v>
      </c>
      <c r="H32" s="235">
        <f t="shared" si="4"/>
        <v>0</v>
      </c>
      <c r="I32" s="235">
        <f t="shared" si="4"/>
        <v>0</v>
      </c>
      <c r="J32" s="235">
        <f t="shared" si="4"/>
        <v>0</v>
      </c>
    </row>
    <row r="33" spans="1:11" s="124" customFormat="1" ht="15" customHeight="1" outlineLevel="1">
      <c r="A33" s="298"/>
      <c r="B33" s="325" t="s">
        <v>236</v>
      </c>
      <c r="C33" s="235">
        <v>-451.98899999999998</v>
      </c>
      <c r="D33" s="235">
        <v>0</v>
      </c>
      <c r="E33" s="235">
        <v>0</v>
      </c>
      <c r="F33" s="235">
        <v>0</v>
      </c>
      <c r="G33" s="235">
        <v>0</v>
      </c>
      <c r="H33" s="235">
        <v>0</v>
      </c>
      <c r="I33" s="235">
        <v>0</v>
      </c>
      <c r="J33" s="235">
        <v>0</v>
      </c>
    </row>
    <row r="34" spans="1:11" s="124" customFormat="1" ht="15" customHeight="1" outlineLevel="1">
      <c r="A34" s="298"/>
      <c r="B34" s="325" t="s">
        <v>237</v>
      </c>
      <c r="C34" s="235">
        <v>863.62</v>
      </c>
      <c r="D34" s="235">
        <v>-155.12100000000001</v>
      </c>
      <c r="E34" s="235">
        <v>-132</v>
      </c>
      <c r="F34" s="235">
        <v>0</v>
      </c>
      <c r="G34" s="235">
        <v>0</v>
      </c>
      <c r="H34" s="235">
        <v>0</v>
      </c>
      <c r="I34" s="235">
        <v>0</v>
      </c>
      <c r="J34" s="235">
        <v>0</v>
      </c>
    </row>
    <row r="35" spans="1:11" s="124" customFormat="1" ht="15" customHeight="1">
      <c r="A35" s="298"/>
      <c r="B35" s="325" t="s">
        <v>238</v>
      </c>
      <c r="C35" s="235">
        <v>-38.725000000000001</v>
      </c>
      <c r="D35" s="235">
        <v>0</v>
      </c>
      <c r="E35" s="235">
        <v>0</v>
      </c>
      <c r="F35" s="235">
        <v>0</v>
      </c>
      <c r="G35" s="235">
        <v>0</v>
      </c>
      <c r="H35" s="235">
        <v>0</v>
      </c>
      <c r="I35" s="235">
        <v>0</v>
      </c>
      <c r="J35" s="235">
        <v>0</v>
      </c>
    </row>
    <row r="36" spans="1:11" s="124" customFormat="1" ht="15" customHeight="1" outlineLevel="1">
      <c r="A36" s="298"/>
      <c r="B36" s="325" t="s">
        <v>128</v>
      </c>
      <c r="C36" s="235">
        <f>C37</f>
        <v>0</v>
      </c>
      <c r="D36" s="235">
        <f t="shared" ref="D36:J36" si="5">D37</f>
        <v>0</v>
      </c>
      <c r="E36" s="235">
        <f t="shared" si="5"/>
        <v>0</v>
      </c>
      <c r="F36" s="235">
        <f t="shared" si="5"/>
        <v>3400</v>
      </c>
      <c r="G36" s="235">
        <f t="shared" si="5"/>
        <v>1440</v>
      </c>
      <c r="H36" s="235">
        <f t="shared" si="5"/>
        <v>4986</v>
      </c>
      <c r="I36" s="235">
        <f t="shared" si="5"/>
        <v>2978</v>
      </c>
      <c r="J36" s="235">
        <f t="shared" si="5"/>
        <v>2286</v>
      </c>
    </row>
    <row r="37" spans="1:11" s="124" customFormat="1" ht="15" customHeight="1">
      <c r="A37" s="298"/>
      <c r="B37" s="325" t="s">
        <v>239</v>
      </c>
      <c r="C37" s="235">
        <f t="shared" ref="C37:E37" si="6">SUM(C38:C40)</f>
        <v>0</v>
      </c>
      <c r="D37" s="235">
        <f t="shared" si="6"/>
        <v>0</v>
      </c>
      <c r="E37" s="235">
        <f t="shared" si="6"/>
        <v>0</v>
      </c>
      <c r="F37" s="235">
        <f>SUM(F38:F40)</f>
        <v>3400</v>
      </c>
      <c r="G37" s="235">
        <f>SUM(G38:G40)</f>
        <v>1440</v>
      </c>
      <c r="H37" s="235">
        <f>SUM(H38:H40)</f>
        <v>4986</v>
      </c>
      <c r="I37" s="235">
        <f>SUM(I38:I40)</f>
        <v>2978</v>
      </c>
      <c r="J37" s="235">
        <f>SUM(J38:J40)</f>
        <v>2286</v>
      </c>
    </row>
    <row r="38" spans="1:11" s="124" customFormat="1" ht="15" customHeight="1" outlineLevel="1">
      <c r="A38" s="298"/>
      <c r="B38" s="325" t="s">
        <v>240</v>
      </c>
      <c r="C38" s="235">
        <v>0</v>
      </c>
      <c r="D38" s="235">
        <v>0</v>
      </c>
      <c r="E38" s="235">
        <v>0</v>
      </c>
      <c r="F38" s="234">
        <v>3400</v>
      </c>
      <c r="G38" s="234">
        <v>540</v>
      </c>
      <c r="H38" s="234">
        <v>3320</v>
      </c>
      <c r="I38" s="234">
        <v>2170</v>
      </c>
      <c r="J38" s="234">
        <v>2016</v>
      </c>
    </row>
    <row r="39" spans="1:11" s="124" customFormat="1" ht="15" customHeight="1" outlineLevel="1">
      <c r="A39" s="298"/>
      <c r="B39" s="325" t="s">
        <v>241</v>
      </c>
      <c r="C39" s="235">
        <v>0</v>
      </c>
      <c r="D39" s="235">
        <v>0</v>
      </c>
      <c r="E39" s="235">
        <v>0</v>
      </c>
      <c r="F39" s="234">
        <v>0</v>
      </c>
      <c r="G39" s="234">
        <v>900</v>
      </c>
      <c r="H39" s="234">
        <v>1500</v>
      </c>
      <c r="I39" s="234">
        <v>552</v>
      </c>
      <c r="J39" s="234">
        <v>0</v>
      </c>
    </row>
    <row r="40" spans="1:11" s="124" customFormat="1" ht="15" customHeight="1" outlineLevel="1">
      <c r="A40" s="298"/>
      <c r="B40" s="615" t="s">
        <v>376</v>
      </c>
      <c r="C40" s="235">
        <v>0</v>
      </c>
      <c r="D40" s="235">
        <v>0</v>
      </c>
      <c r="E40" s="235">
        <v>0</v>
      </c>
      <c r="F40" s="235">
        <v>0</v>
      </c>
      <c r="G40" s="235">
        <v>0</v>
      </c>
      <c r="H40" s="235">
        <f>45+121</f>
        <v>166</v>
      </c>
      <c r="I40" s="235">
        <f>135+121</f>
        <v>256</v>
      </c>
      <c r="J40" s="235">
        <v>270</v>
      </c>
      <c r="K40" s="201"/>
    </row>
    <row r="41" spans="1:11" ht="15" customHeight="1">
      <c r="A41" s="298">
        <v>15</v>
      </c>
      <c r="B41" s="325" t="s">
        <v>58</v>
      </c>
      <c r="C41" s="235">
        <f t="shared" ref="C41:J41" si="7">C42+C53+C65</f>
        <v>8419.2019999999993</v>
      </c>
      <c r="D41" s="235">
        <f t="shared" si="7"/>
        <v>12979.740000000002</v>
      </c>
      <c r="E41" s="235">
        <f t="shared" si="7"/>
        <v>9595.0470000000005</v>
      </c>
      <c r="F41" s="235">
        <f t="shared" si="7"/>
        <v>9922.7999999999993</v>
      </c>
      <c r="G41" s="235">
        <f t="shared" si="7"/>
        <v>6852.4080000000004</v>
      </c>
      <c r="H41" s="235">
        <f t="shared" si="7"/>
        <v>9646.6560000000009</v>
      </c>
      <c r="I41" s="235">
        <f t="shared" si="7"/>
        <v>3174.3</v>
      </c>
      <c r="J41" s="235">
        <f t="shared" si="7"/>
        <v>3296.0540000000001</v>
      </c>
    </row>
    <row r="42" spans="1:11" ht="15" customHeight="1">
      <c r="A42" s="298"/>
      <c r="B42" s="325" t="s">
        <v>242</v>
      </c>
      <c r="C42" s="235">
        <f>SUM(C43:C52)</f>
        <v>8419.2019999999993</v>
      </c>
      <c r="D42" s="235">
        <f t="shared" ref="D42:J42" si="8">SUM(D43:D52)</f>
        <v>12979.740000000002</v>
      </c>
      <c r="E42" s="235">
        <f t="shared" si="8"/>
        <v>9595.0470000000005</v>
      </c>
      <c r="F42" s="235">
        <f t="shared" si="8"/>
        <v>9522.7999999999993</v>
      </c>
      <c r="G42" s="235">
        <f t="shared" si="8"/>
        <v>2076.1080000000002</v>
      </c>
      <c r="H42" s="235">
        <f t="shared" si="8"/>
        <v>713.59999999999991</v>
      </c>
      <c r="I42" s="235">
        <f t="shared" si="8"/>
        <v>16.3</v>
      </c>
      <c r="J42" s="235">
        <f t="shared" si="8"/>
        <v>213.054</v>
      </c>
    </row>
    <row r="43" spans="1:11" ht="15" customHeight="1" outlineLevel="1">
      <c r="A43" s="298"/>
      <c r="B43" s="325" t="s">
        <v>243</v>
      </c>
      <c r="C43" s="235">
        <v>0</v>
      </c>
      <c r="D43" s="235">
        <v>0</v>
      </c>
      <c r="E43" s="235">
        <v>0</v>
      </c>
      <c r="F43" s="291">
        <v>0</v>
      </c>
      <c r="G43" s="291">
        <v>0</v>
      </c>
      <c r="H43" s="291">
        <v>0</v>
      </c>
      <c r="I43" s="291">
        <v>0</v>
      </c>
      <c r="J43" s="291">
        <v>0</v>
      </c>
    </row>
    <row r="44" spans="1:11" ht="15" customHeight="1" outlineLevel="1">
      <c r="A44" s="298"/>
      <c r="B44" s="325" t="s">
        <v>244</v>
      </c>
      <c r="C44" s="235">
        <v>545.82499999999993</v>
      </c>
      <c r="D44" s="235">
        <v>954.9</v>
      </c>
      <c r="E44" s="235">
        <v>3145.3150000000001</v>
      </c>
      <c r="F44" s="291">
        <v>700</v>
      </c>
      <c r="G44" s="291">
        <v>1542</v>
      </c>
      <c r="H44" s="291">
        <v>0</v>
      </c>
      <c r="I44" s="291">
        <v>0</v>
      </c>
      <c r="J44" s="291">
        <v>0</v>
      </c>
    </row>
    <row r="45" spans="1:11" ht="15" customHeight="1" outlineLevel="1">
      <c r="A45" s="298"/>
      <c r="B45" s="325" t="s">
        <v>245</v>
      </c>
      <c r="C45" s="235">
        <v>-488.72</v>
      </c>
      <c r="D45" s="235">
        <v>114.343</v>
      </c>
      <c r="E45" s="235">
        <v>113.343</v>
      </c>
      <c r="F45" s="291">
        <v>0</v>
      </c>
      <c r="G45" s="291">
        <v>0</v>
      </c>
      <c r="H45" s="291">
        <v>0</v>
      </c>
      <c r="I45" s="291">
        <v>0</v>
      </c>
      <c r="J45" s="291">
        <v>0</v>
      </c>
    </row>
    <row r="46" spans="1:11" ht="15" customHeight="1" outlineLevel="1">
      <c r="A46" s="298"/>
      <c r="B46" s="325" t="s">
        <v>246</v>
      </c>
      <c r="C46" s="235">
        <v>7540.7259999999997</v>
      </c>
      <c r="D46" s="235">
        <v>10085.093000000001</v>
      </c>
      <c r="E46" s="235">
        <v>4535.1170000000002</v>
      </c>
      <c r="F46" s="291">
        <v>6739.5029999999997</v>
      </c>
      <c r="G46" s="291">
        <v>517.80799999999999</v>
      </c>
      <c r="H46" s="291">
        <v>697.3</v>
      </c>
      <c r="I46" s="291">
        <v>0</v>
      </c>
      <c r="J46" s="291">
        <v>0</v>
      </c>
    </row>
    <row r="47" spans="1:11" ht="12.75" outlineLevel="1">
      <c r="A47" s="298"/>
      <c r="B47" s="325" t="s">
        <v>247</v>
      </c>
      <c r="C47" s="235">
        <v>0</v>
      </c>
      <c r="D47" s="235">
        <v>250.19300000000001</v>
      </c>
      <c r="E47" s="242">
        <v>1727.866</v>
      </c>
      <c r="F47" s="291">
        <v>2055.9970000000003</v>
      </c>
      <c r="G47" s="291">
        <v>0</v>
      </c>
      <c r="H47" s="291">
        <v>0</v>
      </c>
      <c r="I47" s="291">
        <v>0</v>
      </c>
      <c r="J47" s="291">
        <v>0</v>
      </c>
    </row>
    <row r="48" spans="1:11" ht="15" customHeight="1" outlineLevel="1">
      <c r="A48" s="298"/>
      <c r="B48" s="325" t="s">
        <v>248</v>
      </c>
      <c r="C48" s="235">
        <v>0</v>
      </c>
      <c r="D48" s="235">
        <v>40.341000000000001</v>
      </c>
      <c r="E48" s="235">
        <v>10.574</v>
      </c>
      <c r="F48" s="291">
        <v>11</v>
      </c>
      <c r="G48" s="291">
        <v>0</v>
      </c>
      <c r="H48" s="291">
        <v>0</v>
      </c>
      <c r="I48" s="291">
        <v>0</v>
      </c>
      <c r="J48" s="291">
        <v>0</v>
      </c>
    </row>
    <row r="49" spans="1:10" ht="15" customHeight="1" outlineLevel="1">
      <c r="A49" s="298"/>
      <c r="B49" s="325" t="s">
        <v>249</v>
      </c>
      <c r="C49" s="235">
        <v>505.59800000000001</v>
      </c>
      <c r="D49" s="235">
        <v>1534.87</v>
      </c>
      <c r="E49" s="235">
        <v>62.831999999999994</v>
      </c>
      <c r="F49" s="234">
        <v>16.3</v>
      </c>
      <c r="G49" s="234">
        <v>16.3</v>
      </c>
      <c r="H49" s="234">
        <v>16.3</v>
      </c>
      <c r="I49" s="234">
        <v>16.3</v>
      </c>
      <c r="J49" s="234">
        <v>213.054</v>
      </c>
    </row>
    <row r="50" spans="1:10" ht="15" customHeight="1" outlineLevel="1">
      <c r="A50" s="298"/>
      <c r="B50" s="325" t="s">
        <v>250</v>
      </c>
      <c r="C50" s="235">
        <v>15.407999999999999</v>
      </c>
      <c r="D50" s="235">
        <v>0</v>
      </c>
      <c r="E50" s="235">
        <v>0</v>
      </c>
      <c r="F50" s="234">
        <v>0</v>
      </c>
      <c r="G50" s="234">
        <v>0</v>
      </c>
      <c r="H50" s="234">
        <v>0</v>
      </c>
      <c r="I50" s="234">
        <v>0</v>
      </c>
      <c r="J50" s="234">
        <v>0</v>
      </c>
    </row>
    <row r="51" spans="1:10" ht="15" customHeight="1">
      <c r="A51" s="298"/>
      <c r="B51" s="325" t="s">
        <v>251</v>
      </c>
      <c r="C51" s="235">
        <v>110.36499999999999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</row>
    <row r="52" spans="1:10" ht="15" customHeight="1">
      <c r="A52" s="298"/>
      <c r="B52" s="325" t="s">
        <v>252</v>
      </c>
      <c r="C52" s="235">
        <v>190</v>
      </c>
      <c r="D52" s="235">
        <v>0</v>
      </c>
      <c r="E52" s="235">
        <v>0</v>
      </c>
      <c r="F52" s="235">
        <v>0</v>
      </c>
      <c r="G52" s="235">
        <v>0</v>
      </c>
      <c r="H52" s="235">
        <v>0</v>
      </c>
      <c r="I52" s="235">
        <v>0</v>
      </c>
      <c r="J52" s="235">
        <v>0</v>
      </c>
    </row>
    <row r="53" spans="1:10" ht="15" customHeight="1">
      <c r="A53" s="298"/>
      <c r="B53" s="325" t="s">
        <v>253</v>
      </c>
      <c r="C53" s="235">
        <f t="shared" ref="C53:J53" si="9">SUM(C54:C64)</f>
        <v>0</v>
      </c>
      <c r="D53" s="235">
        <f t="shared" si="9"/>
        <v>0</v>
      </c>
      <c r="E53" s="235">
        <f t="shared" si="9"/>
        <v>0</v>
      </c>
      <c r="F53" s="235">
        <f t="shared" si="9"/>
        <v>400</v>
      </c>
      <c r="G53" s="235">
        <f t="shared" si="9"/>
        <v>4776.3</v>
      </c>
      <c r="H53" s="235">
        <f t="shared" si="9"/>
        <v>8933.0560000000005</v>
      </c>
      <c r="I53" s="235">
        <f t="shared" si="9"/>
        <v>1130</v>
      </c>
      <c r="J53" s="235">
        <f t="shared" si="9"/>
        <v>2754</v>
      </c>
    </row>
    <row r="54" spans="1:10" ht="15" customHeight="1">
      <c r="A54" s="298"/>
      <c r="B54" s="325" t="s">
        <v>254</v>
      </c>
      <c r="C54" s="235">
        <v>0</v>
      </c>
      <c r="D54" s="235">
        <v>0</v>
      </c>
      <c r="E54" s="235">
        <v>0</v>
      </c>
      <c r="F54" s="235">
        <v>0</v>
      </c>
      <c r="G54" s="235">
        <v>60</v>
      </c>
      <c r="H54" s="235">
        <v>368.88900000000001</v>
      </c>
      <c r="I54" s="235">
        <v>241</v>
      </c>
      <c r="J54" s="235">
        <v>224</v>
      </c>
    </row>
    <row r="55" spans="1:10" ht="15" customHeight="1">
      <c r="A55" s="298"/>
      <c r="B55" s="325" t="s">
        <v>344</v>
      </c>
      <c r="C55" s="235">
        <v>0</v>
      </c>
      <c r="D55" s="235">
        <v>0</v>
      </c>
      <c r="E55" s="235">
        <v>0</v>
      </c>
      <c r="F55" s="235">
        <v>0</v>
      </c>
      <c r="G55" s="235">
        <f>100+1380+28</f>
        <v>1508</v>
      </c>
      <c r="H55" s="235">
        <f>166.667+4405-41</f>
        <v>4530.6670000000004</v>
      </c>
      <c r="I55" s="235">
        <v>61</v>
      </c>
      <c r="J55" s="235">
        <v>0</v>
      </c>
    </row>
    <row r="56" spans="1:10" s="562" customFormat="1" ht="15" customHeight="1">
      <c r="A56" s="298"/>
      <c r="B56" s="561" t="s">
        <v>378</v>
      </c>
      <c r="C56" s="242">
        <v>0</v>
      </c>
      <c r="D56" s="242">
        <v>0</v>
      </c>
      <c r="E56" s="242">
        <v>0</v>
      </c>
      <c r="F56" s="242">
        <v>0</v>
      </c>
      <c r="G56" s="242">
        <v>172.8</v>
      </c>
      <c r="H56" s="242">
        <v>1200</v>
      </c>
      <c r="I56" s="242">
        <v>0</v>
      </c>
      <c r="J56" s="242">
        <v>0</v>
      </c>
    </row>
    <row r="57" spans="1:10" ht="15" customHeight="1">
      <c r="A57" s="298"/>
      <c r="B57" s="561" t="s">
        <v>379</v>
      </c>
      <c r="C57" s="242">
        <v>0</v>
      </c>
      <c r="D57" s="242">
        <v>0</v>
      </c>
      <c r="E57" s="242">
        <v>0</v>
      </c>
      <c r="F57" s="242">
        <v>0</v>
      </c>
      <c r="G57" s="242">
        <v>235.5</v>
      </c>
      <c r="H57" s="242">
        <v>235.5</v>
      </c>
      <c r="I57" s="242">
        <v>0</v>
      </c>
      <c r="J57" s="242">
        <v>0</v>
      </c>
    </row>
    <row r="58" spans="1:10" s="562" customFormat="1" ht="15" customHeight="1">
      <c r="A58" s="298"/>
      <c r="B58" s="561" t="s">
        <v>380</v>
      </c>
      <c r="C58" s="242">
        <v>0</v>
      </c>
      <c r="D58" s="242">
        <v>0</v>
      </c>
      <c r="E58" s="242">
        <v>0</v>
      </c>
      <c r="F58" s="242">
        <v>0</v>
      </c>
      <c r="G58" s="242">
        <v>200</v>
      </c>
      <c r="H58" s="242">
        <v>0</v>
      </c>
      <c r="I58" s="242">
        <v>0</v>
      </c>
      <c r="J58" s="242">
        <v>0</v>
      </c>
    </row>
    <row r="59" spans="1:10" s="562" customFormat="1" ht="15" customHeight="1">
      <c r="A59" s="298"/>
      <c r="B59" s="561" t="s">
        <v>381</v>
      </c>
      <c r="C59" s="242">
        <v>0</v>
      </c>
      <c r="D59" s="242">
        <v>0</v>
      </c>
      <c r="E59" s="242">
        <v>0</v>
      </c>
      <c r="F59" s="242">
        <v>0</v>
      </c>
      <c r="G59" s="242">
        <f>320+500</f>
        <v>820</v>
      </c>
      <c r="H59" s="242">
        <v>800</v>
      </c>
      <c r="I59" s="242">
        <v>0</v>
      </c>
      <c r="J59" s="242">
        <v>0</v>
      </c>
    </row>
    <row r="60" spans="1:10" ht="15" customHeight="1">
      <c r="A60" s="298"/>
      <c r="B60" s="325" t="s">
        <v>382</v>
      </c>
      <c r="C60" s="235">
        <v>0</v>
      </c>
      <c r="D60" s="235">
        <v>0</v>
      </c>
      <c r="E60" s="235">
        <v>0</v>
      </c>
      <c r="F60" s="235">
        <v>0</v>
      </c>
      <c r="G60" s="235">
        <v>80</v>
      </c>
      <c r="H60" s="235">
        <v>0</v>
      </c>
      <c r="I60" s="235">
        <v>0</v>
      </c>
      <c r="J60" s="235">
        <v>0</v>
      </c>
    </row>
    <row r="61" spans="1:10" ht="15" customHeight="1">
      <c r="A61" s="298"/>
      <c r="B61" s="325" t="s">
        <v>383</v>
      </c>
      <c r="C61" s="235">
        <v>0</v>
      </c>
      <c r="D61" s="235">
        <v>0</v>
      </c>
      <c r="E61" s="235">
        <v>0</v>
      </c>
      <c r="F61" s="235">
        <v>0</v>
      </c>
      <c r="G61" s="235">
        <v>500</v>
      </c>
      <c r="H61" s="235">
        <v>430</v>
      </c>
      <c r="I61" s="235">
        <v>400</v>
      </c>
      <c r="J61" s="235">
        <v>400</v>
      </c>
    </row>
    <row r="62" spans="1:10" ht="15" customHeight="1">
      <c r="A62" s="298"/>
      <c r="B62" s="325" t="s">
        <v>384</v>
      </c>
      <c r="C62" s="235">
        <v>0</v>
      </c>
      <c r="D62" s="235">
        <v>0</v>
      </c>
      <c r="E62" s="235">
        <v>0</v>
      </c>
      <c r="F62" s="235">
        <v>400</v>
      </c>
      <c r="G62" s="235">
        <v>0</v>
      </c>
      <c r="H62" s="235">
        <v>0</v>
      </c>
      <c r="I62" s="235">
        <v>400</v>
      </c>
      <c r="J62" s="235">
        <v>2100</v>
      </c>
    </row>
    <row r="63" spans="1:10" s="562" customFormat="1" ht="15" customHeight="1">
      <c r="A63" s="298"/>
      <c r="B63" s="616" t="s">
        <v>385</v>
      </c>
      <c r="C63" s="617">
        <v>0</v>
      </c>
      <c r="D63" s="617">
        <v>0</v>
      </c>
      <c r="E63" s="617">
        <v>0</v>
      </c>
      <c r="F63" s="617">
        <v>0</v>
      </c>
      <c r="G63" s="617">
        <f>200+100</f>
        <v>300</v>
      </c>
      <c r="H63" s="617">
        <f>200+250</f>
        <v>450</v>
      </c>
      <c r="I63" s="617">
        <v>0</v>
      </c>
      <c r="J63" s="617">
        <v>0</v>
      </c>
    </row>
    <row r="64" spans="1:10" s="562" customFormat="1" ht="15" customHeight="1">
      <c r="A64" s="298"/>
      <c r="B64" s="616" t="s">
        <v>386</v>
      </c>
      <c r="C64" s="617">
        <v>0</v>
      </c>
      <c r="D64" s="617">
        <v>0</v>
      </c>
      <c r="E64" s="617">
        <v>0</v>
      </c>
      <c r="F64" s="617">
        <v>0</v>
      </c>
      <c r="G64" s="617">
        <f>500+400</f>
        <v>900</v>
      </c>
      <c r="H64" s="617">
        <f>500+400+13+5</f>
        <v>918</v>
      </c>
      <c r="I64" s="617">
        <f>13+15</f>
        <v>28</v>
      </c>
      <c r="J64" s="617">
        <v>30</v>
      </c>
    </row>
    <row r="65" spans="1:10" s="562" customFormat="1" ht="15" customHeight="1">
      <c r="A65" s="298"/>
      <c r="B65" s="563" t="s">
        <v>343</v>
      </c>
      <c r="C65" s="555">
        <v>0</v>
      </c>
      <c r="D65" s="555">
        <v>0</v>
      </c>
      <c r="E65" s="555">
        <v>0</v>
      </c>
      <c r="F65" s="555">
        <v>0</v>
      </c>
      <c r="G65" s="555">
        <v>0</v>
      </c>
      <c r="H65" s="555">
        <v>0</v>
      </c>
      <c r="I65" s="555">
        <f>2000+28</f>
        <v>2028</v>
      </c>
      <c r="J65" s="555">
        <f>370-41</f>
        <v>329</v>
      </c>
    </row>
    <row r="66" spans="1:10" ht="12.75">
      <c r="A66" s="288">
        <v>16</v>
      </c>
      <c r="B66" s="305" t="s">
        <v>59</v>
      </c>
      <c r="C66" s="306">
        <f t="shared" ref="C66:J66" si="10">SUM(C19:C25,C41)</f>
        <v>20198.108</v>
      </c>
      <c r="D66" s="306">
        <f t="shared" si="10"/>
        <v>21975.619000000002</v>
      </c>
      <c r="E66" s="306">
        <f t="shared" si="10"/>
        <v>34683.300000000003</v>
      </c>
      <c r="F66" s="306">
        <f t="shared" si="10"/>
        <v>20913.773999999998</v>
      </c>
      <c r="G66" s="306">
        <f t="shared" si="10"/>
        <v>33178.700000000004</v>
      </c>
      <c r="H66" s="306">
        <f t="shared" si="10"/>
        <v>26414</v>
      </c>
      <c r="I66" s="306">
        <f t="shared" si="10"/>
        <v>7267.3</v>
      </c>
      <c r="J66" s="306">
        <f t="shared" si="10"/>
        <v>5427.0540000000001</v>
      </c>
    </row>
    <row r="67" spans="1:10" ht="6" customHeight="1"/>
    <row r="68" spans="1:10" ht="29.25" customHeight="1">
      <c r="B68" s="685" t="s">
        <v>361</v>
      </c>
      <c r="C68" s="685"/>
      <c r="D68" s="685"/>
      <c r="E68" s="685"/>
      <c r="F68" s="685"/>
      <c r="G68" s="685"/>
      <c r="H68" s="685"/>
      <c r="I68" s="685"/>
      <c r="J68" s="685"/>
    </row>
    <row r="69" spans="1:10">
      <c r="B69" s="564"/>
      <c r="C69" s="564"/>
      <c r="D69" s="564"/>
      <c r="E69" s="564"/>
      <c r="F69" s="564"/>
      <c r="G69" s="564"/>
      <c r="H69" s="564"/>
      <c r="I69" s="564"/>
      <c r="J69" s="564"/>
    </row>
  </sheetData>
  <mergeCells count="9">
    <mergeCell ref="B68:J68"/>
    <mergeCell ref="A4:J4"/>
    <mergeCell ref="A5:B5"/>
    <mergeCell ref="C5:J5"/>
    <mergeCell ref="A7:B7"/>
    <mergeCell ref="G7:H7"/>
    <mergeCell ref="I7:J7"/>
    <mergeCell ref="A6:B6"/>
    <mergeCell ref="G6:J6"/>
  </mergeCells>
  <pageMargins left="0.47244094488188981" right="0.35433070866141736" top="1.1417322834645669" bottom="0.31496062992125984" header="0.74803149606299213" footer="0.15748031496062992"/>
  <pageSetup paperSize="9" scale="85" orientation="landscape" r:id="rId1"/>
  <headerFooter>
    <oddHeader>&amp;LWirtschaftsplan für Sonstige Sondervermögen
2. Vermögensplan</oddHeader>
  </headerFooter>
  <rowBreaks count="1" manualBreakCount="1">
    <brk id="4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33"/>
  <sheetViews>
    <sheetView topLeftCell="A4" zoomScale="90" zoomScaleNormal="90" zoomScaleSheetLayoutView="90" workbookViewId="0">
      <pane ySplit="6" topLeftCell="A25" activePane="bottomLeft" state="frozen"/>
      <selection activeCell="A4" sqref="A4"/>
      <selection pane="bottomLeft" activeCell="B19" sqref="B19"/>
    </sheetView>
  </sheetViews>
  <sheetFormatPr baseColWidth="10" defaultColWidth="5" defaultRowHeight="12.75" outlineLevelRow="2"/>
  <cols>
    <col min="1" max="1" width="4.28515625" customWidth="1"/>
    <col min="2" max="2" width="48.7109375" customWidth="1"/>
    <col min="3" max="3" width="41.7109375" customWidth="1"/>
    <col min="4" max="4" width="15.5703125" customWidth="1"/>
    <col min="5" max="5" width="9.28515625" customWidth="1"/>
    <col min="6" max="13" width="12.7109375" customWidth="1"/>
    <col min="14" max="14" width="5" style="79"/>
  </cols>
  <sheetData>
    <row r="1" spans="1:14" hidden="1">
      <c r="A1" s="46"/>
      <c r="B1" s="47"/>
      <c r="C1" s="48"/>
      <c r="D1" s="48"/>
      <c r="E1" s="48"/>
      <c r="F1" s="49"/>
      <c r="G1" s="49"/>
      <c r="H1" s="49"/>
      <c r="I1" s="47"/>
      <c r="J1" s="47"/>
      <c r="K1" s="47"/>
      <c r="L1" s="47"/>
      <c r="M1" s="47"/>
    </row>
    <row r="2" spans="1:14" hidden="1">
      <c r="A2" s="46"/>
      <c r="B2" s="47"/>
      <c r="C2" s="48"/>
      <c r="D2" s="48"/>
      <c r="E2" s="48"/>
      <c r="F2" s="49"/>
      <c r="G2" s="49"/>
      <c r="H2" s="49"/>
      <c r="I2" s="47"/>
      <c r="J2" s="47"/>
      <c r="K2" s="47"/>
      <c r="L2" s="47"/>
      <c r="M2" s="47"/>
    </row>
    <row r="3" spans="1:14" ht="18" hidden="1">
      <c r="A3" s="50"/>
      <c r="B3" s="47"/>
      <c r="C3" s="48"/>
      <c r="D3" s="48"/>
      <c r="E3" s="48"/>
      <c r="F3" s="49"/>
      <c r="G3" s="49"/>
      <c r="H3" s="49"/>
      <c r="I3" s="47"/>
      <c r="J3" s="47"/>
      <c r="K3" s="47"/>
      <c r="L3" s="47"/>
      <c r="M3" s="47"/>
    </row>
    <row r="4" spans="1:14" ht="22.5" customHeight="1">
      <c r="A4" s="702" t="s">
        <v>73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4"/>
    </row>
    <row r="5" spans="1:14" ht="15.75" customHeight="1">
      <c r="A5" s="705" t="s">
        <v>66</v>
      </c>
      <c r="B5" s="706"/>
      <c r="C5" s="709" t="s">
        <v>334</v>
      </c>
      <c r="D5" s="709"/>
      <c r="E5" s="709"/>
      <c r="F5" s="709"/>
      <c r="G5" s="709"/>
      <c r="H5" s="709"/>
      <c r="I5" s="709"/>
      <c r="J5" s="363"/>
      <c r="K5" s="363"/>
      <c r="L5" s="363"/>
      <c r="M5" s="129"/>
      <c r="N5" s="96"/>
    </row>
    <row r="6" spans="1:14" ht="15.75" customHeight="1">
      <c r="A6" s="707"/>
      <c r="B6" s="708"/>
      <c r="C6" s="710"/>
      <c r="D6" s="710"/>
      <c r="E6" s="710"/>
      <c r="F6" s="710"/>
      <c r="G6" s="710"/>
      <c r="H6" s="710"/>
      <c r="I6" s="710"/>
      <c r="J6" s="711" t="s">
        <v>52</v>
      </c>
      <c r="K6" s="649"/>
      <c r="L6" s="711" t="s">
        <v>51</v>
      </c>
      <c r="M6" s="649"/>
      <c r="N6" s="96"/>
    </row>
    <row r="7" spans="1:14" ht="25.5" customHeight="1">
      <c r="A7" s="370" t="s">
        <v>24</v>
      </c>
      <c r="B7" s="51" t="s">
        <v>22</v>
      </c>
      <c r="C7" s="52" t="s">
        <v>25</v>
      </c>
      <c r="D7" s="699" t="s">
        <v>198</v>
      </c>
      <c r="E7" s="699" t="s">
        <v>199</v>
      </c>
      <c r="F7" s="364" t="s">
        <v>86</v>
      </c>
      <c r="G7" s="364" t="s">
        <v>86</v>
      </c>
      <c r="H7" s="95" t="s">
        <v>20</v>
      </c>
      <c r="I7" s="95" t="s">
        <v>85</v>
      </c>
      <c r="J7" s="364" t="s">
        <v>46</v>
      </c>
      <c r="K7" s="364" t="s">
        <v>45</v>
      </c>
      <c r="L7" s="103" t="s">
        <v>47</v>
      </c>
      <c r="M7" s="364" t="s">
        <v>50</v>
      </c>
    </row>
    <row r="8" spans="1:14" ht="39" customHeight="1">
      <c r="A8" s="372"/>
      <c r="B8" s="53"/>
      <c r="C8" s="53"/>
      <c r="D8" s="700"/>
      <c r="E8" s="700"/>
      <c r="F8" s="366">
        <v>2015</v>
      </c>
      <c r="G8" s="366">
        <v>2016</v>
      </c>
      <c r="H8" s="366">
        <v>2017</v>
      </c>
      <c r="I8" s="366">
        <v>2017</v>
      </c>
      <c r="J8" s="367">
        <v>2018</v>
      </c>
      <c r="K8" s="367">
        <v>2019</v>
      </c>
      <c r="L8" s="368">
        <v>2020</v>
      </c>
      <c r="M8" s="369">
        <v>2021</v>
      </c>
    </row>
    <row r="9" spans="1:14">
      <c r="A9" s="373"/>
      <c r="B9" s="365"/>
      <c r="C9" s="365"/>
      <c r="D9" s="701"/>
      <c r="E9" s="365" t="s">
        <v>26</v>
      </c>
      <c r="F9" s="365" t="s">
        <v>41</v>
      </c>
      <c r="G9" s="365" t="s">
        <v>41</v>
      </c>
      <c r="H9" s="94" t="s">
        <v>41</v>
      </c>
      <c r="I9" s="94" t="s">
        <v>41</v>
      </c>
      <c r="J9" s="243" t="s">
        <v>41</v>
      </c>
      <c r="K9" s="243" t="s">
        <v>41</v>
      </c>
      <c r="L9" s="243" t="s">
        <v>41</v>
      </c>
      <c r="M9" s="243" t="s">
        <v>41</v>
      </c>
    </row>
    <row r="10" spans="1:14" ht="19.5" customHeight="1">
      <c r="A10" s="54">
        <v>1</v>
      </c>
      <c r="B10" s="55" t="s">
        <v>27</v>
      </c>
      <c r="C10" s="56"/>
      <c r="D10" s="56"/>
      <c r="E10" s="376"/>
      <c r="F10" s="57"/>
      <c r="G10" s="57"/>
      <c r="H10" s="57"/>
      <c r="I10" s="58"/>
      <c r="J10" s="58"/>
      <c r="K10" s="59"/>
      <c r="L10" s="57"/>
      <c r="M10" s="58"/>
    </row>
    <row r="11" spans="1:14">
      <c r="A11" s="54"/>
      <c r="B11" s="63" t="s">
        <v>29</v>
      </c>
      <c r="C11" s="64"/>
      <c r="D11" s="64"/>
      <c r="E11" s="65"/>
      <c r="F11" s="66">
        <v>0</v>
      </c>
      <c r="G11" s="66">
        <v>0</v>
      </c>
      <c r="H11" s="68">
        <v>0</v>
      </c>
      <c r="I11" s="66">
        <v>0</v>
      </c>
      <c r="J11" s="66">
        <v>0</v>
      </c>
      <c r="K11" s="67">
        <v>0</v>
      </c>
      <c r="L11" s="68">
        <v>0</v>
      </c>
      <c r="M11" s="66">
        <v>0</v>
      </c>
    </row>
    <row r="12" spans="1:14" ht="18.75" customHeight="1">
      <c r="A12" s="377">
        <v>2</v>
      </c>
      <c r="B12" s="55" t="s">
        <v>30</v>
      </c>
      <c r="C12" s="378"/>
      <c r="D12" s="378"/>
      <c r="E12" s="379"/>
      <c r="F12" s="380"/>
      <c r="G12" s="380"/>
      <c r="H12" s="76"/>
      <c r="I12" s="381"/>
      <c r="J12" s="382"/>
      <c r="K12" s="383"/>
      <c r="L12" s="76"/>
      <c r="M12" s="382"/>
    </row>
    <row r="13" spans="1:14">
      <c r="A13" s="377"/>
      <c r="B13" s="384" t="s">
        <v>255</v>
      </c>
      <c r="C13" s="378"/>
      <c r="D13" s="378"/>
      <c r="E13" s="379"/>
      <c r="F13" s="380">
        <f t="shared" ref="F13:M13" si="0">SUM(F14:F16)</f>
        <v>25</v>
      </c>
      <c r="G13" s="380">
        <f t="shared" si="0"/>
        <v>33</v>
      </c>
      <c r="H13" s="76">
        <f t="shared" si="0"/>
        <v>0</v>
      </c>
      <c r="I13" s="381">
        <f t="shared" si="0"/>
        <v>0</v>
      </c>
      <c r="J13" s="382">
        <f t="shared" si="0"/>
        <v>0</v>
      </c>
      <c r="K13" s="383">
        <f t="shared" si="0"/>
        <v>0</v>
      </c>
      <c r="L13" s="76">
        <f t="shared" si="0"/>
        <v>0</v>
      </c>
      <c r="M13" s="382">
        <f t="shared" si="0"/>
        <v>0</v>
      </c>
    </row>
    <row r="14" spans="1:14">
      <c r="A14" s="54"/>
      <c r="B14" s="385" t="s">
        <v>129</v>
      </c>
      <c r="C14" s="98" t="s">
        <v>130</v>
      </c>
      <c r="D14" s="98"/>
      <c r="E14" s="376"/>
      <c r="F14" s="69">
        <v>3</v>
      </c>
      <c r="G14" s="69"/>
      <c r="H14" s="57">
        <v>0</v>
      </c>
      <c r="I14" s="62">
        <v>0</v>
      </c>
      <c r="J14" s="58">
        <v>0</v>
      </c>
      <c r="K14" s="59">
        <v>0</v>
      </c>
      <c r="L14" s="57">
        <v>0</v>
      </c>
      <c r="M14" s="58">
        <v>0</v>
      </c>
    </row>
    <row r="15" spans="1:14">
      <c r="A15" s="54"/>
      <c r="B15" s="55"/>
      <c r="C15" s="98" t="s">
        <v>133</v>
      </c>
      <c r="D15" s="98"/>
      <c r="E15" s="376"/>
      <c r="F15" s="57">
        <v>22</v>
      </c>
      <c r="G15" s="57">
        <v>33</v>
      </c>
      <c r="H15" s="57">
        <v>0</v>
      </c>
      <c r="I15" s="62">
        <v>0</v>
      </c>
      <c r="J15" s="58">
        <v>0</v>
      </c>
      <c r="K15" s="59">
        <v>0</v>
      </c>
      <c r="L15" s="57">
        <v>0</v>
      </c>
      <c r="M15" s="58">
        <v>0</v>
      </c>
    </row>
    <row r="16" spans="1:14">
      <c r="A16" s="54"/>
      <c r="B16" s="385" t="s">
        <v>134</v>
      </c>
      <c r="C16" s="98"/>
      <c r="D16" s="98"/>
      <c r="E16" s="376"/>
      <c r="F16" s="57"/>
      <c r="G16" s="57"/>
      <c r="H16" s="57"/>
      <c r="I16" s="62"/>
      <c r="J16" s="58"/>
      <c r="K16" s="59"/>
      <c r="L16" s="57"/>
      <c r="M16" s="58"/>
    </row>
    <row r="17" spans="1:14">
      <c r="A17" s="377"/>
      <c r="B17" s="384" t="s">
        <v>135</v>
      </c>
      <c r="C17" s="378"/>
      <c r="D17" s="378"/>
      <c r="E17" s="379"/>
      <c r="F17" s="76">
        <f t="shared" ref="F17:M17" si="1">F18+F32</f>
        <v>1521</v>
      </c>
      <c r="G17" s="76">
        <f t="shared" si="1"/>
        <v>241</v>
      </c>
      <c r="H17" s="76">
        <f t="shared" si="1"/>
        <v>600</v>
      </c>
      <c r="I17" s="381">
        <f t="shared" si="1"/>
        <v>0</v>
      </c>
      <c r="J17" s="382">
        <f t="shared" si="1"/>
        <v>486</v>
      </c>
      <c r="K17" s="383">
        <f>K18+K32</f>
        <v>736</v>
      </c>
      <c r="L17" s="76">
        <f t="shared" si="1"/>
        <v>950</v>
      </c>
      <c r="M17" s="382">
        <f t="shared" si="1"/>
        <v>2000</v>
      </c>
    </row>
    <row r="18" spans="1:14">
      <c r="A18" s="377"/>
      <c r="B18" s="386" t="s">
        <v>136</v>
      </c>
      <c r="C18" s="378"/>
      <c r="D18" s="378"/>
      <c r="E18" s="379"/>
      <c r="F18" s="76">
        <f t="shared" ref="F18:G18" si="2">F19</f>
        <v>1521</v>
      </c>
      <c r="G18" s="76">
        <f t="shared" si="2"/>
        <v>241</v>
      </c>
      <c r="H18" s="76">
        <f>H19</f>
        <v>0</v>
      </c>
      <c r="I18" s="381">
        <f t="shared" ref="I18:M18" si="3">I19</f>
        <v>0</v>
      </c>
      <c r="J18" s="382">
        <f t="shared" si="3"/>
        <v>0</v>
      </c>
      <c r="K18" s="383">
        <f t="shared" si="3"/>
        <v>0</v>
      </c>
      <c r="L18" s="76">
        <f t="shared" si="3"/>
        <v>0</v>
      </c>
      <c r="M18" s="382">
        <f t="shared" si="3"/>
        <v>0</v>
      </c>
    </row>
    <row r="19" spans="1:14">
      <c r="A19" s="54"/>
      <c r="B19" s="385"/>
      <c r="C19" s="98" t="s">
        <v>137</v>
      </c>
      <c r="D19" s="387">
        <v>41178</v>
      </c>
      <c r="E19" s="388"/>
      <c r="F19" s="246">
        <f>SUM(F20:F24,F27:F29)</f>
        <v>1521</v>
      </c>
      <c r="G19" s="246">
        <f>SUM(G20:G24,G27:G29)</f>
        <v>241</v>
      </c>
      <c r="H19" s="246">
        <f t="shared" ref="H19:M19" si="4">SUM(H20:H24,H27:H29)</f>
        <v>0</v>
      </c>
      <c r="I19" s="247">
        <f t="shared" si="4"/>
        <v>0</v>
      </c>
      <c r="J19" s="244">
        <f t="shared" si="4"/>
        <v>0</v>
      </c>
      <c r="K19" s="389">
        <f t="shared" si="4"/>
        <v>0</v>
      </c>
      <c r="L19" s="246">
        <f t="shared" si="4"/>
        <v>0</v>
      </c>
      <c r="M19" s="244">
        <f t="shared" si="4"/>
        <v>0</v>
      </c>
    </row>
    <row r="20" spans="1:14">
      <c r="A20" s="54"/>
      <c r="B20" s="60"/>
      <c r="C20" s="260" t="s">
        <v>138</v>
      </c>
      <c r="D20" s="98"/>
      <c r="E20" s="388"/>
      <c r="F20" s="246">
        <v>0</v>
      </c>
      <c r="G20" s="246">
        <v>23</v>
      </c>
      <c r="H20" s="246">
        <v>0</v>
      </c>
      <c r="I20" s="247">
        <v>0</v>
      </c>
      <c r="J20" s="244">
        <v>0</v>
      </c>
      <c r="K20" s="389">
        <v>0</v>
      </c>
      <c r="L20" s="246">
        <v>0</v>
      </c>
      <c r="M20" s="244">
        <v>0</v>
      </c>
    </row>
    <row r="21" spans="1:14">
      <c r="A21" s="54"/>
      <c r="B21" s="60"/>
      <c r="C21" s="260" t="s">
        <v>139</v>
      </c>
      <c r="D21" s="98"/>
      <c r="E21" s="388"/>
      <c r="F21" s="246">
        <v>29</v>
      </c>
      <c r="G21" s="246">
        <v>0</v>
      </c>
      <c r="H21" s="246">
        <v>0</v>
      </c>
      <c r="I21" s="247">
        <v>0</v>
      </c>
      <c r="J21" s="244">
        <v>0</v>
      </c>
      <c r="K21" s="389">
        <v>0</v>
      </c>
      <c r="L21" s="246">
        <v>0</v>
      </c>
      <c r="M21" s="244">
        <v>0</v>
      </c>
    </row>
    <row r="22" spans="1:14">
      <c r="A22" s="54"/>
      <c r="B22" s="60"/>
      <c r="C22" s="260" t="s">
        <v>140</v>
      </c>
      <c r="D22" s="98"/>
      <c r="E22" s="388"/>
      <c r="F22" s="246">
        <v>0</v>
      </c>
      <c r="G22" s="246">
        <v>4</v>
      </c>
      <c r="H22" s="246">
        <v>0</v>
      </c>
      <c r="I22" s="247">
        <v>0</v>
      </c>
      <c r="J22" s="244">
        <v>0</v>
      </c>
      <c r="K22" s="389">
        <v>0</v>
      </c>
      <c r="L22" s="246">
        <v>0</v>
      </c>
      <c r="M22" s="244">
        <v>0</v>
      </c>
    </row>
    <row r="23" spans="1:14">
      <c r="A23" s="54"/>
      <c r="B23" s="60"/>
      <c r="C23" s="260" t="s">
        <v>256</v>
      </c>
      <c r="D23" s="98"/>
      <c r="E23" s="388"/>
      <c r="F23" s="246">
        <v>3</v>
      </c>
      <c r="G23" s="246">
        <v>4</v>
      </c>
      <c r="H23" s="246">
        <v>0</v>
      </c>
      <c r="I23" s="247">
        <v>0</v>
      </c>
      <c r="J23" s="244">
        <v>0</v>
      </c>
      <c r="K23" s="389">
        <v>0</v>
      </c>
      <c r="L23" s="246">
        <v>0</v>
      </c>
      <c r="M23" s="244">
        <v>0</v>
      </c>
    </row>
    <row r="24" spans="1:14">
      <c r="A24" s="54"/>
      <c r="B24" s="60"/>
      <c r="C24" s="260" t="s">
        <v>141</v>
      </c>
      <c r="D24" s="98"/>
      <c r="E24" s="388"/>
      <c r="F24" s="246">
        <f>SUM(F25:F26)</f>
        <v>1428</v>
      </c>
      <c r="G24" s="246">
        <f t="shared" ref="G24:M24" si="5">SUM(G25:G26)</f>
        <v>199</v>
      </c>
      <c r="H24" s="246">
        <f t="shared" si="5"/>
        <v>0</v>
      </c>
      <c r="I24" s="246">
        <f t="shared" si="5"/>
        <v>0</v>
      </c>
      <c r="J24" s="246">
        <f t="shared" si="5"/>
        <v>0</v>
      </c>
      <c r="K24" s="246">
        <f t="shared" si="5"/>
        <v>0</v>
      </c>
      <c r="L24" s="246">
        <f t="shared" si="5"/>
        <v>0</v>
      </c>
      <c r="M24" s="246">
        <f t="shared" si="5"/>
        <v>0</v>
      </c>
    </row>
    <row r="25" spans="1:14">
      <c r="A25" s="249"/>
      <c r="B25" s="256"/>
      <c r="C25" s="390" t="s">
        <v>257</v>
      </c>
      <c r="D25" s="391"/>
      <c r="E25" s="392"/>
      <c r="F25" s="251">
        <v>48</v>
      </c>
      <c r="G25" s="251">
        <v>23</v>
      </c>
      <c r="H25" s="251">
        <v>0</v>
      </c>
      <c r="I25" s="252">
        <v>0</v>
      </c>
      <c r="J25" s="253">
        <v>0</v>
      </c>
      <c r="K25" s="254">
        <v>0</v>
      </c>
      <c r="L25" s="251">
        <v>0</v>
      </c>
      <c r="M25" s="253">
        <v>0</v>
      </c>
    </row>
    <row r="26" spans="1:14">
      <c r="A26" s="249"/>
      <c r="B26" s="256"/>
      <c r="C26" s="393" t="s">
        <v>258</v>
      </c>
      <c r="D26" s="394"/>
      <c r="E26" s="392"/>
      <c r="F26" s="251">
        <v>1380</v>
      </c>
      <c r="G26" s="251">
        <v>176</v>
      </c>
      <c r="H26" s="251">
        <v>0</v>
      </c>
      <c r="I26" s="250">
        <v>0</v>
      </c>
      <c r="J26" s="251">
        <v>0</v>
      </c>
      <c r="K26" s="258">
        <v>0</v>
      </c>
      <c r="L26" s="251">
        <v>0</v>
      </c>
      <c r="M26" s="251">
        <v>0</v>
      </c>
    </row>
    <row r="27" spans="1:14">
      <c r="A27" s="54"/>
      <c r="B27" s="60"/>
      <c r="C27" s="395" t="s">
        <v>142</v>
      </c>
      <c r="D27" s="114"/>
      <c r="E27" s="392"/>
      <c r="F27" s="246">
        <v>9</v>
      </c>
      <c r="G27" s="246">
        <v>0</v>
      </c>
      <c r="H27" s="246">
        <v>0</v>
      </c>
      <c r="I27" s="245">
        <v>0</v>
      </c>
      <c r="J27" s="246">
        <v>0</v>
      </c>
      <c r="K27" s="248">
        <v>0</v>
      </c>
      <c r="L27" s="246">
        <v>0</v>
      </c>
      <c r="M27" s="246">
        <v>0</v>
      </c>
    </row>
    <row r="28" spans="1:14">
      <c r="A28" s="54"/>
      <c r="B28" s="60"/>
      <c r="C28" s="395" t="s">
        <v>143</v>
      </c>
      <c r="D28" s="114"/>
      <c r="E28" s="392"/>
      <c r="F28" s="246">
        <v>0</v>
      </c>
      <c r="G28" s="246">
        <v>2</v>
      </c>
      <c r="H28" s="246">
        <v>0</v>
      </c>
      <c r="I28" s="245">
        <v>0</v>
      </c>
      <c r="J28" s="246">
        <v>0</v>
      </c>
      <c r="K28" s="248">
        <v>0</v>
      </c>
      <c r="L28" s="246">
        <v>0</v>
      </c>
      <c r="M28" s="246">
        <v>0</v>
      </c>
    </row>
    <row r="29" spans="1:14">
      <c r="A29" s="54"/>
      <c r="B29" s="60"/>
      <c r="C29" s="395" t="s">
        <v>144</v>
      </c>
      <c r="D29" s="114"/>
      <c r="E29" s="392"/>
      <c r="F29" s="246">
        <f>SUM(F30:F31)</f>
        <v>52</v>
      </c>
      <c r="G29" s="246">
        <f t="shared" ref="G29:M29" si="6">SUM(G30:G31)</f>
        <v>9</v>
      </c>
      <c r="H29" s="246">
        <f t="shared" si="6"/>
        <v>0</v>
      </c>
      <c r="I29" s="246">
        <f t="shared" si="6"/>
        <v>0</v>
      </c>
      <c r="J29" s="246">
        <f t="shared" si="6"/>
        <v>0</v>
      </c>
      <c r="K29" s="246">
        <f t="shared" si="6"/>
        <v>0</v>
      </c>
      <c r="L29" s="246">
        <f t="shared" si="6"/>
        <v>0</v>
      </c>
      <c r="M29" s="246">
        <f t="shared" si="6"/>
        <v>0</v>
      </c>
    </row>
    <row r="30" spans="1:14" s="201" customFormat="1">
      <c r="A30" s="249"/>
      <c r="B30" s="256"/>
      <c r="C30" s="393" t="s">
        <v>257</v>
      </c>
      <c r="D30" s="394"/>
      <c r="E30" s="392"/>
      <c r="F30" s="251">
        <v>52</v>
      </c>
      <c r="G30" s="251">
        <v>9</v>
      </c>
      <c r="H30" s="251">
        <v>0</v>
      </c>
      <c r="I30" s="250">
        <v>0</v>
      </c>
      <c r="J30" s="251">
        <v>0</v>
      </c>
      <c r="K30" s="258">
        <v>0</v>
      </c>
      <c r="L30" s="251">
        <v>0</v>
      </c>
      <c r="M30" s="251">
        <v>0</v>
      </c>
      <c r="N30" s="240"/>
    </row>
    <row r="31" spans="1:14" s="201" customFormat="1">
      <c r="A31" s="249"/>
      <c r="B31" s="256"/>
      <c r="C31" s="393" t="s">
        <v>258</v>
      </c>
      <c r="D31" s="394"/>
      <c r="E31" s="392"/>
      <c r="F31" s="251">
        <v>0</v>
      </c>
      <c r="G31" s="251">
        <v>0</v>
      </c>
      <c r="H31" s="251">
        <v>0</v>
      </c>
      <c r="I31" s="250">
        <v>0</v>
      </c>
      <c r="J31" s="251">
        <v>0</v>
      </c>
      <c r="K31" s="258">
        <v>0</v>
      </c>
      <c r="L31" s="251">
        <v>0</v>
      </c>
      <c r="M31" s="251">
        <v>0</v>
      </c>
      <c r="N31" s="240"/>
    </row>
    <row r="32" spans="1:14" s="201" customFormat="1">
      <c r="A32" s="396"/>
      <c r="B32" s="386" t="s">
        <v>145</v>
      </c>
      <c r="C32" s="397"/>
      <c r="D32" s="398"/>
      <c r="E32" s="392"/>
      <c r="F32" s="76">
        <f t="shared" ref="F32:G32" si="7">F33+F34+F35</f>
        <v>0</v>
      </c>
      <c r="G32" s="76">
        <f t="shared" si="7"/>
        <v>0</v>
      </c>
      <c r="H32" s="76">
        <f>H33+H34+H35</f>
        <v>600</v>
      </c>
      <c r="I32" s="380">
        <f t="shared" ref="I32:M32" si="8">I33+I34+I35</f>
        <v>0</v>
      </c>
      <c r="J32" s="76">
        <f t="shared" si="8"/>
        <v>486</v>
      </c>
      <c r="K32" s="78">
        <f t="shared" si="8"/>
        <v>736</v>
      </c>
      <c r="L32" s="76">
        <f t="shared" si="8"/>
        <v>950</v>
      </c>
      <c r="M32" s="76">
        <f t="shared" si="8"/>
        <v>2000</v>
      </c>
      <c r="N32" s="240"/>
    </row>
    <row r="33" spans="1:14">
      <c r="A33" s="54"/>
      <c r="B33" s="385"/>
      <c r="C33" s="114" t="s">
        <v>146</v>
      </c>
      <c r="D33" s="114"/>
      <c r="E33" s="392"/>
      <c r="F33" s="246">
        <v>0</v>
      </c>
      <c r="G33" s="246">
        <v>0</v>
      </c>
      <c r="H33" s="246">
        <v>0</v>
      </c>
      <c r="I33" s="245">
        <v>0</v>
      </c>
      <c r="J33" s="246">
        <v>100</v>
      </c>
      <c r="K33" s="248">
        <v>400</v>
      </c>
      <c r="L33" s="246">
        <v>400</v>
      </c>
      <c r="M33" s="246">
        <v>0</v>
      </c>
    </row>
    <row r="34" spans="1:14" outlineLevel="1">
      <c r="A34" s="54"/>
      <c r="B34" s="60"/>
      <c r="C34" s="114" t="s">
        <v>259</v>
      </c>
      <c r="D34" s="114"/>
      <c r="E34" s="392"/>
      <c r="F34" s="246">
        <v>0</v>
      </c>
      <c r="G34" s="246">
        <v>0</v>
      </c>
      <c r="H34" s="246">
        <v>0</v>
      </c>
      <c r="I34" s="245">
        <v>0</v>
      </c>
      <c r="J34" s="246">
        <v>150</v>
      </c>
      <c r="K34" s="248">
        <v>100</v>
      </c>
      <c r="L34" s="246">
        <v>50</v>
      </c>
      <c r="M34" s="246">
        <v>0</v>
      </c>
    </row>
    <row r="35" spans="1:14" ht="12" customHeight="1" outlineLevel="1">
      <c r="A35" s="54"/>
      <c r="B35" s="60"/>
      <c r="C35" s="114" t="s">
        <v>137</v>
      </c>
      <c r="D35" s="114"/>
      <c r="E35" s="392"/>
      <c r="F35" s="246">
        <f t="shared" ref="F35:M35" si="9">SUM(F36:F38)</f>
        <v>0</v>
      </c>
      <c r="G35" s="246">
        <f t="shared" si="9"/>
        <v>0</v>
      </c>
      <c r="H35" s="246">
        <f t="shared" si="9"/>
        <v>600</v>
      </c>
      <c r="I35" s="246">
        <f t="shared" si="9"/>
        <v>0</v>
      </c>
      <c r="J35" s="246">
        <f t="shared" si="9"/>
        <v>236</v>
      </c>
      <c r="K35" s="246">
        <f t="shared" si="9"/>
        <v>236</v>
      </c>
      <c r="L35" s="246">
        <f t="shared" si="9"/>
        <v>500</v>
      </c>
      <c r="M35" s="246">
        <f t="shared" si="9"/>
        <v>2000</v>
      </c>
    </row>
    <row r="36" spans="1:14" outlineLevel="1">
      <c r="A36" s="54"/>
      <c r="B36" s="60"/>
      <c r="C36" s="395" t="s">
        <v>260</v>
      </c>
      <c r="D36" s="114"/>
      <c r="E36" s="392"/>
      <c r="F36" s="246">
        <v>0</v>
      </c>
      <c r="G36" s="246">
        <v>0</v>
      </c>
      <c r="H36" s="246">
        <v>0</v>
      </c>
      <c r="I36" s="245">
        <v>0</v>
      </c>
      <c r="J36" s="246">
        <v>0</v>
      </c>
      <c r="K36" s="248">
        <v>0</v>
      </c>
      <c r="L36" s="246">
        <v>0</v>
      </c>
      <c r="M36" s="246">
        <v>0</v>
      </c>
    </row>
    <row r="37" spans="1:14" outlineLevel="1">
      <c r="A37" s="54"/>
      <c r="B37" s="399"/>
      <c r="C37" s="400" t="s">
        <v>261</v>
      </c>
      <c r="D37" s="401"/>
      <c r="E37" s="392"/>
      <c r="F37" s="402">
        <v>0</v>
      </c>
      <c r="G37" s="402">
        <v>0</v>
      </c>
      <c r="H37" s="402">
        <v>0</v>
      </c>
      <c r="I37" s="245">
        <v>0</v>
      </c>
      <c r="J37" s="246">
        <v>236</v>
      </c>
      <c r="K37" s="248">
        <v>236</v>
      </c>
      <c r="L37" s="246">
        <v>0</v>
      </c>
      <c r="M37" s="246">
        <v>0</v>
      </c>
    </row>
    <row r="38" spans="1:14" outlineLevel="1">
      <c r="A38" s="54"/>
      <c r="B38" s="399"/>
      <c r="C38" s="400" t="s">
        <v>262</v>
      </c>
      <c r="D38" s="401"/>
      <c r="E38" s="392"/>
      <c r="F38" s="402">
        <v>0</v>
      </c>
      <c r="G38" s="402">
        <v>0</v>
      </c>
      <c r="H38" s="402">
        <v>600</v>
      </c>
      <c r="I38" s="245">
        <v>0</v>
      </c>
      <c r="J38" s="246">
        <v>0</v>
      </c>
      <c r="K38" s="248">
        <v>0</v>
      </c>
      <c r="L38" s="246">
        <v>500</v>
      </c>
      <c r="M38" s="246">
        <v>2000</v>
      </c>
    </row>
    <row r="39" spans="1:14" outlineLevel="1">
      <c r="A39" s="403"/>
      <c r="B39" s="404" t="s">
        <v>31</v>
      </c>
      <c r="C39" s="405"/>
      <c r="D39" s="406"/>
      <c r="E39" s="406"/>
      <c r="F39" s="68">
        <f t="shared" ref="F39:M39" si="10">F13+F17</f>
        <v>1546</v>
      </c>
      <c r="G39" s="68">
        <f t="shared" si="10"/>
        <v>274</v>
      </c>
      <c r="H39" s="68">
        <f t="shared" si="10"/>
        <v>600</v>
      </c>
      <c r="I39" s="68">
        <f t="shared" si="10"/>
        <v>0</v>
      </c>
      <c r="J39" s="68">
        <f t="shared" si="10"/>
        <v>486</v>
      </c>
      <c r="K39" s="68">
        <f t="shared" si="10"/>
        <v>736</v>
      </c>
      <c r="L39" s="68">
        <f t="shared" si="10"/>
        <v>950</v>
      </c>
      <c r="M39" s="68">
        <f t="shared" si="10"/>
        <v>2000</v>
      </c>
    </row>
    <row r="40" spans="1:14" ht="19.5" customHeight="1" outlineLevel="1">
      <c r="A40" s="80">
        <v>3</v>
      </c>
      <c r="B40" s="81" t="s">
        <v>32</v>
      </c>
      <c r="C40" s="82"/>
      <c r="D40" s="82"/>
      <c r="E40" s="376"/>
      <c r="F40" s="57"/>
      <c r="G40" s="57"/>
      <c r="H40" s="57"/>
      <c r="I40" s="69"/>
      <c r="J40" s="57"/>
      <c r="K40" s="71"/>
      <c r="L40" s="57"/>
      <c r="M40" s="57"/>
    </row>
    <row r="41" spans="1:14" s="255" customFormat="1" outlineLevel="2">
      <c r="A41" s="80"/>
      <c r="B41" s="63" t="s">
        <v>33</v>
      </c>
      <c r="C41" s="64"/>
      <c r="D41" s="64"/>
      <c r="E41" s="65"/>
      <c r="F41" s="68">
        <v>0</v>
      </c>
      <c r="G41" s="68">
        <v>0</v>
      </c>
      <c r="H41" s="68">
        <v>0</v>
      </c>
      <c r="I41" s="66">
        <v>0</v>
      </c>
      <c r="J41" s="68">
        <v>0</v>
      </c>
      <c r="K41" s="74">
        <v>0</v>
      </c>
      <c r="L41" s="68">
        <v>0</v>
      </c>
      <c r="M41" s="68">
        <v>0</v>
      </c>
      <c r="N41" s="618"/>
    </row>
    <row r="42" spans="1:14" s="573" customFormat="1" ht="18.75" customHeight="1" outlineLevel="1">
      <c r="A42" s="568">
        <v>4</v>
      </c>
      <c r="B42" s="569" t="s">
        <v>34</v>
      </c>
      <c r="C42" s="82"/>
      <c r="D42" s="82"/>
      <c r="E42" s="376"/>
      <c r="F42" s="570"/>
      <c r="G42" s="570"/>
      <c r="H42" s="570"/>
      <c r="I42" s="571"/>
      <c r="J42" s="570"/>
      <c r="K42" s="572"/>
      <c r="L42" s="570"/>
      <c r="M42" s="570"/>
      <c r="N42" s="96"/>
    </row>
    <row r="43" spans="1:14" outlineLevel="1">
      <c r="A43" s="54"/>
      <c r="B43" s="60" t="s">
        <v>39</v>
      </c>
      <c r="C43" s="98" t="s">
        <v>147</v>
      </c>
      <c r="D43" s="567" t="s">
        <v>200</v>
      </c>
      <c r="E43" s="376"/>
      <c r="F43" s="57">
        <v>94.638000000000005</v>
      </c>
      <c r="G43" s="57">
        <v>0.53600000000000003</v>
      </c>
      <c r="H43" s="57">
        <v>0</v>
      </c>
      <c r="I43" s="62">
        <v>0</v>
      </c>
      <c r="J43" s="58">
        <v>0</v>
      </c>
      <c r="K43" s="59">
        <v>0</v>
      </c>
      <c r="L43" s="57">
        <v>0</v>
      </c>
      <c r="M43" s="58">
        <v>0</v>
      </c>
    </row>
    <row r="44" spans="1:14" outlineLevel="1">
      <c r="A44" s="99"/>
      <c r="B44" s="100" t="s">
        <v>35</v>
      </c>
      <c r="C44" s="64"/>
      <c r="D44" s="64"/>
      <c r="E44" s="64"/>
      <c r="F44" s="74">
        <f>F43</f>
        <v>94.638000000000005</v>
      </c>
      <c r="G44" s="74">
        <f t="shared" ref="G44:M44" si="11">G43</f>
        <v>0.53600000000000003</v>
      </c>
      <c r="H44" s="68">
        <f t="shared" si="11"/>
        <v>0</v>
      </c>
      <c r="I44" s="67">
        <f t="shared" si="11"/>
        <v>0</v>
      </c>
      <c r="J44" s="74">
        <f t="shared" si="11"/>
        <v>0</v>
      </c>
      <c r="K44" s="74">
        <f t="shared" si="11"/>
        <v>0</v>
      </c>
      <c r="L44" s="68">
        <f t="shared" si="11"/>
        <v>0</v>
      </c>
      <c r="M44" s="68">
        <f t="shared" si="11"/>
        <v>0</v>
      </c>
    </row>
    <row r="45" spans="1:14" ht="19.5" customHeight="1" outlineLevel="1">
      <c r="A45" s="54">
        <v>5</v>
      </c>
      <c r="B45" s="55" t="s">
        <v>36</v>
      </c>
      <c r="C45" s="56"/>
      <c r="D45" s="56"/>
      <c r="E45" s="376"/>
      <c r="F45" s="57"/>
      <c r="G45" s="57"/>
      <c r="H45" s="57"/>
      <c r="I45" s="62"/>
      <c r="J45" s="58"/>
      <c r="K45" s="59"/>
      <c r="L45" s="57"/>
      <c r="M45" s="58"/>
    </row>
    <row r="46" spans="1:14" s="255" customFormat="1" outlineLevel="2">
      <c r="A46" s="377"/>
      <c r="B46" s="384" t="s">
        <v>263</v>
      </c>
      <c r="C46" s="378"/>
      <c r="D46" s="378"/>
      <c r="E46" s="379"/>
      <c r="F46" s="76">
        <f>SUM(F47,F50,F55,F59,F65,F69,F72,F75:F76,F79:F82,F86,F89:F92)</f>
        <v>17492</v>
      </c>
      <c r="G46" s="76">
        <f t="shared" ref="G46:M46" si="12">SUM(G47,G50,G55,G59,G65,G69,G72,G75:G76,G79:G82,G86,G89:G92)</f>
        <v>12698</v>
      </c>
      <c r="H46" s="76">
        <f t="shared" si="12"/>
        <v>34083.300000000003</v>
      </c>
      <c r="I46" s="76">
        <f t="shared" si="12"/>
        <v>17707</v>
      </c>
      <c r="J46" s="76">
        <f t="shared" si="12"/>
        <v>17849.7</v>
      </c>
      <c r="K46" s="76">
        <f t="shared" si="12"/>
        <v>8535</v>
      </c>
      <c r="L46" s="76">
        <f t="shared" si="12"/>
        <v>1164</v>
      </c>
      <c r="M46" s="76">
        <f t="shared" si="12"/>
        <v>11</v>
      </c>
      <c r="N46" s="618"/>
    </row>
    <row r="47" spans="1:14" s="255" customFormat="1" outlineLevel="2">
      <c r="A47" s="54"/>
      <c r="B47" s="60"/>
      <c r="C47" s="409" t="s">
        <v>148</v>
      </c>
      <c r="D47" s="387">
        <v>39051</v>
      </c>
      <c r="E47" s="410">
        <v>0</v>
      </c>
      <c r="F47" s="76">
        <f>SUM(F48:F49)</f>
        <v>320</v>
      </c>
      <c r="G47" s="76">
        <f t="shared" ref="G47:M47" si="13">SUM(G48:G49)</f>
        <v>46</v>
      </c>
      <c r="H47" s="76">
        <f t="shared" si="13"/>
        <v>24</v>
      </c>
      <c r="I47" s="76">
        <f t="shared" si="13"/>
        <v>0</v>
      </c>
      <c r="J47" s="76">
        <f t="shared" si="13"/>
        <v>0</v>
      </c>
      <c r="K47" s="76">
        <f t="shared" si="13"/>
        <v>0</v>
      </c>
      <c r="L47" s="76">
        <f t="shared" si="13"/>
        <v>0</v>
      </c>
      <c r="M47" s="76">
        <f t="shared" si="13"/>
        <v>0</v>
      </c>
      <c r="N47" s="618"/>
    </row>
    <row r="48" spans="1:14" outlineLevel="1">
      <c r="A48" s="249"/>
      <c r="B48" s="257"/>
      <c r="C48" s="259" t="s">
        <v>264</v>
      </c>
      <c r="D48" s="294"/>
      <c r="E48" s="411"/>
      <c r="F48" s="251">
        <v>317</v>
      </c>
      <c r="G48" s="251">
        <v>-109</v>
      </c>
      <c r="H48" s="251">
        <v>24</v>
      </c>
      <c r="I48" s="252">
        <v>0</v>
      </c>
      <c r="J48" s="253">
        <v>0</v>
      </c>
      <c r="K48" s="254">
        <v>0</v>
      </c>
      <c r="L48" s="251">
        <v>0</v>
      </c>
      <c r="M48" s="253">
        <v>0</v>
      </c>
    </row>
    <row r="49" spans="1:14" s="255" customFormat="1" outlineLevel="2">
      <c r="A49" s="249"/>
      <c r="B49" s="257"/>
      <c r="C49" s="259" t="s">
        <v>258</v>
      </c>
      <c r="D49" s="300"/>
      <c r="E49" s="411"/>
      <c r="F49" s="251">
        <v>3</v>
      </c>
      <c r="G49" s="251">
        <v>155</v>
      </c>
      <c r="H49" s="251">
        <v>0</v>
      </c>
      <c r="I49" s="250">
        <v>0</v>
      </c>
      <c r="J49" s="251">
        <v>0</v>
      </c>
      <c r="K49" s="258">
        <v>0</v>
      </c>
      <c r="L49" s="251">
        <v>0</v>
      </c>
      <c r="M49" s="251">
        <v>0</v>
      </c>
      <c r="N49" s="618"/>
    </row>
    <row r="50" spans="1:14" s="255" customFormat="1" outlineLevel="2">
      <c r="A50" s="54"/>
      <c r="B50" s="55"/>
      <c r="C50" s="409" t="s">
        <v>149</v>
      </c>
      <c r="D50" s="387">
        <v>41332</v>
      </c>
      <c r="E50" s="410">
        <f>SUM(SUM(F53+G53+H53+J53+K53+L53+M53+N53)/SUM(F50+G50+H50+J50+K50+L50+M50+N50))*100</f>
        <v>14.908854166666666</v>
      </c>
      <c r="F50" s="76">
        <f>SUM(F51:F54)</f>
        <v>391</v>
      </c>
      <c r="G50" s="76">
        <f t="shared" ref="G50:M50" si="14">SUM(G51:G54)</f>
        <v>2067</v>
      </c>
      <c r="H50" s="76">
        <f t="shared" si="14"/>
        <v>8169</v>
      </c>
      <c r="I50" s="76">
        <f t="shared" si="14"/>
        <v>2179</v>
      </c>
      <c r="J50" s="76">
        <f t="shared" si="14"/>
        <v>1930</v>
      </c>
      <c r="K50" s="76">
        <f t="shared" si="14"/>
        <v>3652</v>
      </c>
      <c r="L50" s="76">
        <f t="shared" si="14"/>
        <v>687</v>
      </c>
      <c r="M50" s="76">
        <f t="shared" si="14"/>
        <v>0</v>
      </c>
      <c r="N50" s="618"/>
    </row>
    <row r="51" spans="1:14" outlineLevel="1">
      <c r="A51" s="249"/>
      <c r="B51" s="257"/>
      <c r="C51" s="259" t="s">
        <v>265</v>
      </c>
      <c r="D51" s="294"/>
      <c r="E51" s="411"/>
      <c r="F51" s="251">
        <v>0</v>
      </c>
      <c r="G51" s="251">
        <v>1273</v>
      </c>
      <c r="H51" s="251">
        <v>1053</v>
      </c>
      <c r="I51" s="250">
        <v>0</v>
      </c>
      <c r="J51" s="251">
        <v>638</v>
      </c>
      <c r="K51" s="258">
        <v>0</v>
      </c>
      <c r="L51" s="251">
        <v>0</v>
      </c>
      <c r="M51" s="251">
        <v>0</v>
      </c>
    </row>
    <row r="52" spans="1:14" outlineLevel="1">
      <c r="A52" s="249"/>
      <c r="B52" s="257"/>
      <c r="C52" s="259" t="s">
        <v>257</v>
      </c>
      <c r="D52" s="294"/>
      <c r="E52" s="411"/>
      <c r="F52" s="251">
        <v>108</v>
      </c>
      <c r="G52" s="251">
        <v>673</v>
      </c>
      <c r="H52" s="251">
        <v>4836</v>
      </c>
      <c r="I52" s="250">
        <v>0</v>
      </c>
      <c r="J52" s="251">
        <v>1225</v>
      </c>
      <c r="K52" s="258">
        <v>1644</v>
      </c>
      <c r="L52" s="251">
        <v>203</v>
      </c>
      <c r="M52" s="251">
        <v>0</v>
      </c>
    </row>
    <row r="53" spans="1:14">
      <c r="A53" s="249"/>
      <c r="B53" s="257"/>
      <c r="C53" s="259" t="s">
        <v>266</v>
      </c>
      <c r="D53" s="294"/>
      <c r="E53" s="411"/>
      <c r="F53" s="251">
        <v>277</v>
      </c>
      <c r="G53" s="251">
        <v>0</v>
      </c>
      <c r="H53" s="251">
        <v>700</v>
      </c>
      <c r="I53" s="250">
        <v>700</v>
      </c>
      <c r="J53" s="251">
        <v>67</v>
      </c>
      <c r="K53" s="258">
        <v>1475</v>
      </c>
      <c r="L53" s="251">
        <v>0</v>
      </c>
      <c r="M53" s="251">
        <v>0</v>
      </c>
    </row>
    <row r="54" spans="1:14" outlineLevel="1">
      <c r="A54" s="249"/>
      <c r="B54" s="257"/>
      <c r="C54" s="259" t="s">
        <v>258</v>
      </c>
      <c r="D54" s="300"/>
      <c r="E54" s="411"/>
      <c r="F54" s="251">
        <v>6</v>
      </c>
      <c r="G54" s="251">
        <v>121</v>
      </c>
      <c r="H54" s="251">
        <v>1580</v>
      </c>
      <c r="I54" s="250">
        <v>1479</v>
      </c>
      <c r="J54" s="251">
        <v>0</v>
      </c>
      <c r="K54" s="258">
        <v>533</v>
      </c>
      <c r="L54" s="251">
        <v>484</v>
      </c>
      <c r="M54" s="251">
        <v>0</v>
      </c>
    </row>
    <row r="55" spans="1:14" outlineLevel="1">
      <c r="A55" s="54"/>
      <c r="B55" s="55"/>
      <c r="C55" s="409" t="s">
        <v>150</v>
      </c>
      <c r="D55" s="412">
        <v>39624</v>
      </c>
      <c r="E55" s="413"/>
      <c r="F55" s="76">
        <f>SUM(F56:F58)</f>
        <v>1094</v>
      </c>
      <c r="G55" s="76">
        <f t="shared" ref="G55:M55" si="15">SUM(G56:G58)</f>
        <v>84</v>
      </c>
      <c r="H55" s="76">
        <f t="shared" si="15"/>
        <v>109</v>
      </c>
      <c r="I55" s="76">
        <f t="shared" si="15"/>
        <v>0</v>
      </c>
      <c r="J55" s="76">
        <f t="shared" si="15"/>
        <v>57</v>
      </c>
      <c r="K55" s="76">
        <f t="shared" si="15"/>
        <v>0</v>
      </c>
      <c r="L55" s="76">
        <f t="shared" si="15"/>
        <v>0</v>
      </c>
      <c r="M55" s="76">
        <f t="shared" si="15"/>
        <v>0</v>
      </c>
    </row>
    <row r="56" spans="1:14" outlineLevel="1">
      <c r="A56" s="249"/>
      <c r="B56" s="257"/>
      <c r="C56" s="259" t="s">
        <v>257</v>
      </c>
      <c r="D56" s="300"/>
      <c r="E56" s="411"/>
      <c r="F56" s="251">
        <v>-176</v>
      </c>
      <c r="G56" s="251">
        <v>84</v>
      </c>
      <c r="H56" s="251">
        <v>109</v>
      </c>
      <c r="I56" s="250">
        <v>0</v>
      </c>
      <c r="J56" s="251">
        <v>57</v>
      </c>
      <c r="K56" s="258">
        <v>0</v>
      </c>
      <c r="L56" s="251">
        <v>0</v>
      </c>
      <c r="M56" s="251">
        <v>0</v>
      </c>
    </row>
    <row r="57" spans="1:14" outlineLevel="1">
      <c r="A57" s="249"/>
      <c r="B57" s="257"/>
      <c r="C57" s="259" t="s">
        <v>106</v>
      </c>
      <c r="D57" s="300"/>
      <c r="E57" s="411"/>
      <c r="F57" s="251">
        <v>2335</v>
      </c>
      <c r="G57" s="251">
        <v>0</v>
      </c>
      <c r="H57" s="251">
        <v>0</v>
      </c>
      <c r="I57" s="250">
        <v>0</v>
      </c>
      <c r="J57" s="251">
        <v>0</v>
      </c>
      <c r="K57" s="258">
        <v>0</v>
      </c>
      <c r="L57" s="251">
        <v>0</v>
      </c>
      <c r="M57" s="251">
        <v>0</v>
      </c>
    </row>
    <row r="58" spans="1:14" s="79" customFormat="1">
      <c r="A58" s="249"/>
      <c r="B58" s="257"/>
      <c r="C58" s="259" t="s">
        <v>151</v>
      </c>
      <c r="D58" s="300"/>
      <c r="E58" s="411"/>
      <c r="F58" s="251">
        <v>-1065</v>
      </c>
      <c r="G58" s="251">
        <v>0</v>
      </c>
      <c r="H58" s="251">
        <v>0</v>
      </c>
      <c r="I58" s="250">
        <v>0</v>
      </c>
      <c r="J58" s="251">
        <v>0</v>
      </c>
      <c r="K58" s="258">
        <v>0</v>
      </c>
      <c r="L58" s="251">
        <v>0</v>
      </c>
      <c r="M58" s="251">
        <v>0</v>
      </c>
    </row>
    <row r="59" spans="1:14">
      <c r="A59" s="54"/>
      <c r="B59" s="55"/>
      <c r="C59" s="409" t="s">
        <v>267</v>
      </c>
      <c r="D59" s="412" t="s">
        <v>268</v>
      </c>
      <c r="E59" s="410">
        <f>SUM(SUM(F60+G60+H60+J60+K60+L60+M60+N60)/SUM(F59+G59+H59+J59+K59+L59+M59+N59))*100</f>
        <v>51.780442650566236</v>
      </c>
      <c r="F59" s="76">
        <f t="shared" ref="F59:M59" si="16">SUM(F60:F64)</f>
        <v>10519</v>
      </c>
      <c r="G59" s="76">
        <f t="shared" si="16"/>
        <v>9614</v>
      </c>
      <c r="H59" s="76">
        <f t="shared" si="16"/>
        <v>22098.3</v>
      </c>
      <c r="I59" s="76">
        <f t="shared" si="16"/>
        <v>13445</v>
      </c>
      <c r="J59" s="76">
        <f t="shared" si="16"/>
        <v>14741.7</v>
      </c>
      <c r="K59" s="76">
        <f t="shared" si="16"/>
        <v>2532</v>
      </c>
      <c r="L59" s="76">
        <f t="shared" si="16"/>
        <v>452</v>
      </c>
      <c r="M59" s="76">
        <f t="shared" si="16"/>
        <v>0</v>
      </c>
      <c r="N59" s="164"/>
    </row>
    <row r="60" spans="1:14">
      <c r="A60" s="249"/>
      <c r="B60" s="257"/>
      <c r="C60" s="259" t="s">
        <v>265</v>
      </c>
      <c r="D60" s="412">
        <v>42655</v>
      </c>
      <c r="E60" s="411"/>
      <c r="F60" s="251">
        <v>1736</v>
      </c>
      <c r="G60" s="251">
        <v>2592</v>
      </c>
      <c r="H60" s="251">
        <v>13840</v>
      </c>
      <c r="I60" s="250">
        <v>6704</v>
      </c>
      <c r="J60" s="251">
        <v>11079</v>
      </c>
      <c r="K60" s="258">
        <v>1447</v>
      </c>
      <c r="L60" s="251">
        <v>352</v>
      </c>
      <c r="M60" s="251">
        <v>0</v>
      </c>
      <c r="N60" s="164"/>
    </row>
    <row r="61" spans="1:14">
      <c r="A61" s="249"/>
      <c r="B61" s="257"/>
      <c r="C61" s="259" t="s">
        <v>257</v>
      </c>
      <c r="D61" s="300"/>
      <c r="E61" s="411"/>
      <c r="F61" s="251">
        <v>8804</v>
      </c>
      <c r="G61" s="251">
        <v>6928</v>
      </c>
      <c r="H61" s="251">
        <v>5444</v>
      </c>
      <c r="I61" s="250">
        <v>6741</v>
      </c>
      <c r="J61" s="251">
        <v>3039</v>
      </c>
      <c r="K61" s="258">
        <v>1085</v>
      </c>
      <c r="L61" s="251">
        <v>100</v>
      </c>
      <c r="M61" s="251">
        <v>0</v>
      </c>
      <c r="N61" s="164"/>
    </row>
    <row r="62" spans="1:14">
      <c r="A62" s="249"/>
      <c r="B62" s="257"/>
      <c r="C62" s="259" t="s">
        <v>264</v>
      </c>
      <c r="D62" s="300"/>
      <c r="E62" s="411"/>
      <c r="F62" s="251">
        <v>-22</v>
      </c>
      <c r="G62" s="251">
        <v>0</v>
      </c>
      <c r="H62" s="251">
        <v>0</v>
      </c>
      <c r="I62" s="250">
        <v>0</v>
      </c>
      <c r="J62" s="251">
        <v>0</v>
      </c>
      <c r="K62" s="258">
        <v>0</v>
      </c>
      <c r="L62" s="251">
        <v>0</v>
      </c>
      <c r="M62" s="251">
        <v>0</v>
      </c>
      <c r="N62" s="164"/>
    </row>
    <row r="63" spans="1:14">
      <c r="A63" s="249"/>
      <c r="B63" s="257"/>
      <c r="C63" s="259" t="s">
        <v>258</v>
      </c>
      <c r="D63" s="300"/>
      <c r="E63" s="411"/>
      <c r="F63" s="251">
        <v>0</v>
      </c>
      <c r="G63" s="251">
        <v>0</v>
      </c>
      <c r="H63" s="251">
        <f>2600+214.3</f>
        <v>2814.3</v>
      </c>
      <c r="I63" s="250">
        <v>0</v>
      </c>
      <c r="J63" s="251">
        <v>623.70000000000005</v>
      </c>
      <c r="K63" s="258">
        <v>0</v>
      </c>
      <c r="L63" s="251">
        <v>0</v>
      </c>
      <c r="M63" s="251">
        <v>0</v>
      </c>
      <c r="N63" s="164"/>
    </row>
    <row r="64" spans="1:14" ht="15.75" customHeight="1">
      <c r="A64" s="249"/>
      <c r="B64" s="257"/>
      <c r="C64" s="259" t="s">
        <v>153</v>
      </c>
      <c r="D64" s="300"/>
      <c r="E64" s="411"/>
      <c r="F64" s="251">
        <v>1</v>
      </c>
      <c r="G64" s="251">
        <v>94</v>
      </c>
      <c r="H64" s="251">
        <v>0</v>
      </c>
      <c r="I64" s="250">
        <v>0</v>
      </c>
      <c r="J64" s="251">
        <v>0</v>
      </c>
      <c r="K64" s="258">
        <v>0</v>
      </c>
      <c r="L64" s="251">
        <v>0</v>
      </c>
      <c r="M64" s="251">
        <v>0</v>
      </c>
      <c r="N64" s="164"/>
    </row>
    <row r="65" spans="1:14">
      <c r="A65" s="54"/>
      <c r="B65" s="55"/>
      <c r="C65" s="409" t="s">
        <v>269</v>
      </c>
      <c r="D65" s="412">
        <v>42655</v>
      </c>
      <c r="E65" s="410">
        <f>SUM(SUM(F66+G66+H66+J66+K66+L66+M66+N66)/SUM(F65+G65+H65+J65+K65+L65+M65+N65))*100</f>
        <v>90</v>
      </c>
      <c r="F65" s="76">
        <f>SUM(F66:F68)</f>
        <v>0</v>
      </c>
      <c r="G65" s="76">
        <f t="shared" ref="G65:M65" si="17">SUM(G66:G68)</f>
        <v>0</v>
      </c>
      <c r="H65" s="76">
        <f t="shared" si="17"/>
        <v>820</v>
      </c>
      <c r="I65" s="76">
        <f t="shared" si="17"/>
        <v>0</v>
      </c>
      <c r="J65" s="76">
        <f t="shared" si="17"/>
        <v>800</v>
      </c>
      <c r="K65" s="76">
        <f t="shared" si="17"/>
        <v>1476</v>
      </c>
      <c r="L65" s="76">
        <f t="shared" si="17"/>
        <v>0</v>
      </c>
      <c r="M65" s="76">
        <f t="shared" si="17"/>
        <v>0</v>
      </c>
      <c r="N65" s="164"/>
    </row>
    <row r="66" spans="1:14">
      <c r="A66" s="249"/>
      <c r="B66" s="257"/>
      <c r="C66" s="259" t="s">
        <v>265</v>
      </c>
      <c r="D66" s="294"/>
      <c r="E66" s="411"/>
      <c r="F66" s="251">
        <v>0</v>
      </c>
      <c r="G66" s="251">
        <v>0</v>
      </c>
      <c r="H66" s="251">
        <f>820*0.9</f>
        <v>738</v>
      </c>
      <c r="I66" s="250">
        <v>0</v>
      </c>
      <c r="J66" s="250">
        <f>800*0.9</f>
        <v>720</v>
      </c>
      <c r="K66" s="258">
        <v>1328.4</v>
      </c>
      <c r="L66" s="251">
        <v>0</v>
      </c>
      <c r="M66" s="251">
        <v>0</v>
      </c>
      <c r="N66" s="164"/>
    </row>
    <row r="67" spans="1:14">
      <c r="A67" s="249"/>
      <c r="B67" s="257"/>
      <c r="C67" s="259" t="s">
        <v>257</v>
      </c>
      <c r="D67" s="294"/>
      <c r="E67" s="411"/>
      <c r="F67" s="251">
        <v>0</v>
      </c>
      <c r="G67" s="251">
        <v>0</v>
      </c>
      <c r="H67" s="251">
        <v>0</v>
      </c>
      <c r="I67" s="250">
        <v>0</v>
      </c>
      <c r="J67" s="251">
        <v>0</v>
      </c>
      <c r="K67" s="258">
        <v>147.6</v>
      </c>
      <c r="L67" s="251">
        <v>0</v>
      </c>
      <c r="M67" s="251">
        <v>0</v>
      </c>
      <c r="N67" s="164"/>
    </row>
    <row r="68" spans="1:14">
      <c r="A68" s="249"/>
      <c r="B68" s="257"/>
      <c r="C68" s="259" t="s">
        <v>258</v>
      </c>
      <c r="D68" s="300"/>
      <c r="E68" s="411"/>
      <c r="F68" s="251">
        <v>0</v>
      </c>
      <c r="G68" s="251">
        <v>0</v>
      </c>
      <c r="H68" s="251">
        <v>82</v>
      </c>
      <c r="I68" s="250">
        <v>0</v>
      </c>
      <c r="J68" s="251">
        <v>80</v>
      </c>
      <c r="K68" s="258">
        <v>0</v>
      </c>
      <c r="L68" s="251">
        <v>0</v>
      </c>
      <c r="M68" s="251">
        <v>0</v>
      </c>
      <c r="N68" s="164"/>
    </row>
    <row r="69" spans="1:14" s="191" customFormat="1" ht="25.5">
      <c r="A69" s="416"/>
      <c r="B69" s="417"/>
      <c r="C69" s="418" t="s">
        <v>132</v>
      </c>
      <c r="D69" s="414" t="s">
        <v>201</v>
      </c>
      <c r="E69" s="415">
        <v>0</v>
      </c>
      <c r="F69" s="419">
        <f>SUM(F70:F71)</f>
        <v>79</v>
      </c>
      <c r="G69" s="419">
        <f t="shared" ref="G69:M69" si="18">SUM(G70:G71)</f>
        <v>0</v>
      </c>
      <c r="H69" s="419">
        <f t="shared" si="18"/>
        <v>0</v>
      </c>
      <c r="I69" s="419">
        <f t="shared" si="18"/>
        <v>0</v>
      </c>
      <c r="J69" s="419">
        <f t="shared" si="18"/>
        <v>0</v>
      </c>
      <c r="K69" s="419">
        <f t="shared" si="18"/>
        <v>0</v>
      </c>
      <c r="L69" s="419">
        <f t="shared" si="18"/>
        <v>0</v>
      </c>
      <c r="M69" s="419">
        <f t="shared" si="18"/>
        <v>0</v>
      </c>
      <c r="N69" s="619"/>
    </row>
    <row r="70" spans="1:14" s="255" customFormat="1" outlineLevel="1">
      <c r="A70" s="249"/>
      <c r="B70" s="257"/>
      <c r="C70" s="259" t="s">
        <v>257</v>
      </c>
      <c r="D70" s="300"/>
      <c r="E70" s="411"/>
      <c r="F70" s="251">
        <v>79</v>
      </c>
      <c r="G70" s="251">
        <v>0</v>
      </c>
      <c r="H70" s="251">
        <v>0</v>
      </c>
      <c r="I70" s="250">
        <v>0</v>
      </c>
      <c r="J70" s="251">
        <v>0</v>
      </c>
      <c r="K70" s="258">
        <v>0</v>
      </c>
      <c r="L70" s="251">
        <v>0</v>
      </c>
      <c r="M70" s="251">
        <v>0</v>
      </c>
      <c r="N70" s="602"/>
    </row>
    <row r="71" spans="1:14" s="255" customFormat="1" outlineLevel="1">
      <c r="A71" s="249"/>
      <c r="B71" s="257"/>
      <c r="C71" s="259" t="s">
        <v>258</v>
      </c>
      <c r="D71" s="300"/>
      <c r="E71" s="411"/>
      <c r="F71" s="251">
        <v>0</v>
      </c>
      <c r="G71" s="251">
        <v>0</v>
      </c>
      <c r="H71" s="251">
        <v>0</v>
      </c>
      <c r="I71" s="250">
        <v>0</v>
      </c>
      <c r="J71" s="251">
        <v>0</v>
      </c>
      <c r="K71" s="258">
        <v>0</v>
      </c>
      <c r="L71" s="251">
        <v>0</v>
      </c>
      <c r="M71" s="251">
        <v>0</v>
      </c>
      <c r="N71" s="602"/>
    </row>
    <row r="72" spans="1:14">
      <c r="A72" s="54"/>
      <c r="B72" s="55"/>
      <c r="C72" s="409" t="s">
        <v>131</v>
      </c>
      <c r="D72" s="412">
        <v>41241</v>
      </c>
      <c r="E72" s="410">
        <f>SUM(SUM(F74+G74+H74+J74+K74+L74+M74+N74)/SUM(F72+G72+H72+J72+K72+L72+M72+N72))*100</f>
        <v>71.839373830185465</v>
      </c>
      <c r="F72" s="76">
        <f>SUM(F73:F74)</f>
        <v>4622</v>
      </c>
      <c r="G72" s="76">
        <f t="shared" ref="G72:M72" si="19">SUM(G73:G74)</f>
        <v>176</v>
      </c>
      <c r="H72" s="76">
        <f t="shared" si="19"/>
        <v>24</v>
      </c>
      <c r="I72" s="76">
        <f t="shared" si="19"/>
        <v>2056</v>
      </c>
      <c r="J72" s="76">
        <f t="shared" si="19"/>
        <v>204</v>
      </c>
      <c r="K72" s="76">
        <f t="shared" si="19"/>
        <v>851</v>
      </c>
      <c r="L72" s="76">
        <f t="shared" si="19"/>
        <v>0</v>
      </c>
      <c r="M72" s="76">
        <f t="shared" si="19"/>
        <v>0</v>
      </c>
      <c r="N72" s="164"/>
    </row>
    <row r="73" spans="1:14" s="255" customFormat="1" outlineLevel="1">
      <c r="A73" s="249"/>
      <c r="B73" s="257"/>
      <c r="C73" s="259" t="s">
        <v>257</v>
      </c>
      <c r="D73" s="300"/>
      <c r="E73" s="411"/>
      <c r="F73" s="251">
        <v>268</v>
      </c>
      <c r="G73" s="251">
        <v>176</v>
      </c>
      <c r="H73" s="251">
        <v>156</v>
      </c>
      <c r="I73" s="250">
        <v>2056</v>
      </c>
      <c r="J73" s="251">
        <v>204</v>
      </c>
      <c r="K73" s="258">
        <v>851</v>
      </c>
      <c r="L73" s="251">
        <v>0</v>
      </c>
      <c r="M73" s="251">
        <v>0</v>
      </c>
      <c r="N73" s="602"/>
    </row>
    <row r="74" spans="1:14" s="255" customFormat="1" outlineLevel="1">
      <c r="A74" s="249"/>
      <c r="B74" s="257"/>
      <c r="C74" s="259" t="s">
        <v>106</v>
      </c>
      <c r="D74" s="300"/>
      <c r="E74" s="411"/>
      <c r="F74" s="251">
        <v>4354</v>
      </c>
      <c r="G74" s="251">
        <v>0</v>
      </c>
      <c r="H74" s="251">
        <v>-132</v>
      </c>
      <c r="I74" s="250">
        <v>0</v>
      </c>
      <c r="J74" s="251">
        <v>0</v>
      </c>
      <c r="K74" s="258">
        <v>0</v>
      </c>
      <c r="L74" s="251">
        <v>0</v>
      </c>
      <c r="M74" s="251">
        <v>0</v>
      </c>
      <c r="N74" s="602"/>
    </row>
    <row r="75" spans="1:14" s="522" customFormat="1" ht="25.5" outlineLevel="1">
      <c r="A75" s="416"/>
      <c r="B75" s="417"/>
      <c r="C75" s="418" t="s">
        <v>154</v>
      </c>
      <c r="D75" s="414" t="s">
        <v>202</v>
      </c>
      <c r="E75" s="415">
        <v>0</v>
      </c>
      <c r="F75" s="419">
        <v>28</v>
      </c>
      <c r="G75" s="419">
        <v>3</v>
      </c>
      <c r="H75" s="419">
        <v>0</v>
      </c>
      <c r="I75" s="422">
        <v>0</v>
      </c>
      <c r="J75" s="419">
        <v>0</v>
      </c>
      <c r="K75" s="423">
        <v>0</v>
      </c>
      <c r="L75" s="419">
        <v>0</v>
      </c>
      <c r="M75" s="419">
        <v>0</v>
      </c>
      <c r="N75" s="620"/>
    </row>
    <row r="76" spans="1:14" s="255" customFormat="1" outlineLevel="1">
      <c r="A76" s="54"/>
      <c r="B76" s="55"/>
      <c r="C76" s="409" t="s">
        <v>155</v>
      </c>
      <c r="D76" s="412">
        <v>37140</v>
      </c>
      <c r="E76" s="410">
        <v>0</v>
      </c>
      <c r="F76" s="76">
        <f t="shared" ref="F76:M76" si="20">SUM(F77:F78)</f>
        <v>17</v>
      </c>
      <c r="G76" s="76">
        <f t="shared" si="20"/>
        <v>24</v>
      </c>
      <c r="H76" s="76">
        <f t="shared" si="20"/>
        <v>56</v>
      </c>
      <c r="I76" s="76">
        <f t="shared" si="20"/>
        <v>11</v>
      </c>
      <c r="J76" s="76">
        <f t="shared" si="20"/>
        <v>0</v>
      </c>
      <c r="K76" s="76">
        <f t="shared" si="20"/>
        <v>0</v>
      </c>
      <c r="L76" s="76">
        <f t="shared" si="20"/>
        <v>0</v>
      </c>
      <c r="M76" s="76">
        <f t="shared" si="20"/>
        <v>0</v>
      </c>
      <c r="N76" s="602"/>
    </row>
    <row r="77" spans="1:14">
      <c r="A77" s="249"/>
      <c r="B77" s="257"/>
      <c r="C77" s="259" t="s">
        <v>257</v>
      </c>
      <c r="D77" s="300"/>
      <c r="E77" s="411"/>
      <c r="F77" s="251">
        <v>17</v>
      </c>
      <c r="G77" s="251">
        <v>22</v>
      </c>
      <c r="H77" s="251">
        <v>51</v>
      </c>
      <c r="I77" s="250">
        <v>11</v>
      </c>
      <c r="J77" s="251">
        <v>0</v>
      </c>
      <c r="K77" s="258">
        <v>0</v>
      </c>
      <c r="L77" s="251">
        <v>0</v>
      </c>
      <c r="M77" s="251">
        <v>0</v>
      </c>
      <c r="N77" s="164"/>
    </row>
    <row r="78" spans="1:14" s="255" customFormat="1" outlineLevel="1">
      <c r="A78" s="249"/>
      <c r="B78" s="257"/>
      <c r="C78" s="259" t="s">
        <v>264</v>
      </c>
      <c r="D78" s="300"/>
      <c r="E78" s="411"/>
      <c r="F78" s="251">
        <v>0</v>
      </c>
      <c r="G78" s="251">
        <v>2</v>
      </c>
      <c r="H78" s="251">
        <v>5</v>
      </c>
      <c r="I78" s="250">
        <v>0</v>
      </c>
      <c r="J78" s="251">
        <v>0</v>
      </c>
      <c r="K78" s="258">
        <v>0</v>
      </c>
      <c r="L78" s="251">
        <v>0</v>
      </c>
      <c r="M78" s="251">
        <v>0</v>
      </c>
      <c r="N78" s="602"/>
    </row>
    <row r="79" spans="1:14" s="255" customFormat="1" outlineLevel="1">
      <c r="A79" s="416"/>
      <c r="B79" s="417"/>
      <c r="C79" s="418" t="s">
        <v>270</v>
      </c>
      <c r="D79" s="414"/>
      <c r="E79" s="415">
        <v>0</v>
      </c>
      <c r="F79" s="419">
        <v>0</v>
      </c>
      <c r="G79" s="419">
        <v>8</v>
      </c>
      <c r="H79" s="419">
        <f>195+12</f>
        <v>207</v>
      </c>
      <c r="I79" s="419">
        <v>0</v>
      </c>
      <c r="J79" s="419">
        <v>0</v>
      </c>
      <c r="K79" s="419">
        <v>0</v>
      </c>
      <c r="L79" s="419">
        <v>0</v>
      </c>
      <c r="M79" s="419">
        <v>0</v>
      </c>
      <c r="N79" s="602"/>
    </row>
    <row r="80" spans="1:14" s="255" customFormat="1" outlineLevel="1">
      <c r="A80" s="54"/>
      <c r="B80" s="55"/>
      <c r="C80" s="409" t="s">
        <v>156</v>
      </c>
      <c r="D80" s="412"/>
      <c r="E80" s="410"/>
      <c r="F80" s="76">
        <v>-1</v>
      </c>
      <c r="G80" s="76">
        <v>0</v>
      </c>
      <c r="H80" s="76"/>
      <c r="I80" s="380">
        <v>0</v>
      </c>
      <c r="J80" s="76">
        <v>0</v>
      </c>
      <c r="K80" s="78">
        <v>0</v>
      </c>
      <c r="L80" s="76">
        <v>0</v>
      </c>
      <c r="M80" s="76">
        <v>0</v>
      </c>
      <c r="N80" s="602"/>
    </row>
    <row r="81" spans="1:14" s="191" customFormat="1" ht="25.5">
      <c r="A81" s="416"/>
      <c r="B81" s="417"/>
      <c r="C81" s="418" t="s">
        <v>157</v>
      </c>
      <c r="D81" s="414" t="s">
        <v>203</v>
      </c>
      <c r="E81" s="415"/>
      <c r="F81" s="419">
        <v>3</v>
      </c>
      <c r="G81" s="419">
        <v>-3</v>
      </c>
      <c r="H81" s="419">
        <v>0</v>
      </c>
      <c r="I81" s="422">
        <v>0</v>
      </c>
      <c r="J81" s="419">
        <v>0</v>
      </c>
      <c r="K81" s="423">
        <v>0</v>
      </c>
      <c r="L81" s="419">
        <v>0</v>
      </c>
      <c r="M81" s="419">
        <v>0</v>
      </c>
      <c r="N81" s="619"/>
    </row>
    <row r="82" spans="1:14" s="255" customFormat="1" outlineLevel="1">
      <c r="A82" s="54"/>
      <c r="B82" s="55"/>
      <c r="C82" s="409" t="s">
        <v>158</v>
      </c>
      <c r="D82" s="412">
        <v>42067</v>
      </c>
      <c r="E82" s="410">
        <f>SUM(SUM(F84+G84+H84+J84+K84+L84+M84+N84)/SUM(F82+G82+H82+J82+K82+L82+M82+N82))*100</f>
        <v>77.461928934010146</v>
      </c>
      <c r="F82" s="76">
        <f>SUM(F83:F85)</f>
        <v>99</v>
      </c>
      <c r="G82" s="76">
        <f t="shared" ref="G82:M82" si="21">SUM(G83:G85)</f>
        <v>628</v>
      </c>
      <c r="H82" s="76">
        <f t="shared" si="21"/>
        <v>2051</v>
      </c>
      <c r="I82" s="76">
        <f t="shared" si="21"/>
        <v>16</v>
      </c>
      <c r="J82" s="76">
        <f t="shared" si="21"/>
        <v>117</v>
      </c>
      <c r="K82" s="76">
        <f t="shared" si="21"/>
        <v>24</v>
      </c>
      <c r="L82" s="76">
        <f t="shared" si="21"/>
        <v>25</v>
      </c>
      <c r="M82" s="76">
        <f t="shared" si="21"/>
        <v>11</v>
      </c>
      <c r="N82" s="602"/>
    </row>
    <row r="83" spans="1:14" s="255" customFormat="1" outlineLevel="1">
      <c r="A83" s="249"/>
      <c r="B83" s="257"/>
      <c r="C83" s="259" t="s">
        <v>265</v>
      </c>
      <c r="D83" s="300"/>
      <c r="E83" s="411"/>
      <c r="F83" s="251">
        <v>0</v>
      </c>
      <c r="G83" s="251">
        <v>2</v>
      </c>
      <c r="H83" s="251">
        <v>397</v>
      </c>
      <c r="I83" s="250">
        <v>0</v>
      </c>
      <c r="J83" s="251">
        <v>13</v>
      </c>
      <c r="K83" s="258">
        <v>13</v>
      </c>
      <c r="L83" s="251">
        <v>13</v>
      </c>
      <c r="M83" s="251">
        <v>0</v>
      </c>
      <c r="N83" s="602"/>
    </row>
    <row r="84" spans="1:14" s="255" customFormat="1" outlineLevel="1">
      <c r="A84" s="249"/>
      <c r="B84" s="257"/>
      <c r="C84" s="259" t="s">
        <v>257</v>
      </c>
      <c r="D84" s="300"/>
      <c r="E84" s="411"/>
      <c r="F84" s="251">
        <v>99</v>
      </c>
      <c r="G84" s="251">
        <v>626</v>
      </c>
      <c r="H84" s="251">
        <f>60+1366</f>
        <v>1426</v>
      </c>
      <c r="I84" s="250">
        <v>16</v>
      </c>
      <c r="J84" s="251">
        <f>11+93</f>
        <v>104</v>
      </c>
      <c r="K84" s="258">
        <v>11</v>
      </c>
      <c r="L84" s="251">
        <v>12</v>
      </c>
      <c r="M84" s="251">
        <v>11</v>
      </c>
      <c r="N84" s="602"/>
    </row>
    <row r="85" spans="1:14" s="255" customFormat="1" outlineLevel="1">
      <c r="A85" s="249"/>
      <c r="B85" s="257"/>
      <c r="C85" s="259" t="s">
        <v>258</v>
      </c>
      <c r="D85" s="300"/>
      <c r="E85" s="411"/>
      <c r="F85" s="251">
        <v>0</v>
      </c>
      <c r="G85" s="251">
        <v>0</v>
      </c>
      <c r="H85" s="251">
        <v>228</v>
      </c>
      <c r="I85" s="250">
        <v>0</v>
      </c>
      <c r="J85" s="251">
        <v>0</v>
      </c>
      <c r="K85" s="258">
        <v>0</v>
      </c>
      <c r="L85" s="251">
        <v>0</v>
      </c>
      <c r="M85" s="251">
        <v>0</v>
      </c>
      <c r="N85" s="602"/>
    </row>
    <row r="86" spans="1:14" s="255" customFormat="1" outlineLevel="1">
      <c r="A86" s="54"/>
      <c r="B86" s="55"/>
      <c r="C86" s="409" t="s">
        <v>271</v>
      </c>
      <c r="D86" s="412">
        <v>41605</v>
      </c>
      <c r="E86" s="410">
        <v>100</v>
      </c>
      <c r="F86" s="76">
        <f>SUM(F87:F88)</f>
        <v>221</v>
      </c>
      <c r="G86" s="76">
        <f t="shared" ref="G86:M86" si="22">SUM(G87:G88)</f>
        <v>0</v>
      </c>
      <c r="H86" s="76">
        <f t="shared" si="22"/>
        <v>0</v>
      </c>
      <c r="I86" s="76">
        <f t="shared" si="22"/>
        <v>0</v>
      </c>
      <c r="J86" s="76">
        <f t="shared" si="22"/>
        <v>0</v>
      </c>
      <c r="K86" s="76">
        <f t="shared" si="22"/>
        <v>0</v>
      </c>
      <c r="L86" s="76">
        <f t="shared" si="22"/>
        <v>0</v>
      </c>
      <c r="M86" s="76">
        <f t="shared" si="22"/>
        <v>0</v>
      </c>
      <c r="N86" s="602"/>
    </row>
    <row r="87" spans="1:14">
      <c r="A87" s="249"/>
      <c r="B87" s="257"/>
      <c r="C87" s="259" t="s">
        <v>106</v>
      </c>
      <c r="D87" s="294"/>
      <c r="E87" s="411"/>
      <c r="F87" s="251">
        <v>84</v>
      </c>
      <c r="G87" s="251">
        <v>0</v>
      </c>
      <c r="H87" s="251">
        <v>0</v>
      </c>
      <c r="I87" s="252">
        <v>0</v>
      </c>
      <c r="J87" s="253">
        <v>0</v>
      </c>
      <c r="K87" s="254">
        <v>0</v>
      </c>
      <c r="L87" s="251">
        <v>0</v>
      </c>
      <c r="M87" s="253">
        <v>0</v>
      </c>
      <c r="N87" s="164"/>
    </row>
    <row r="88" spans="1:14" s="255" customFormat="1" outlineLevel="1">
      <c r="A88" s="249"/>
      <c r="B88" s="257"/>
      <c r="C88" s="259" t="s">
        <v>272</v>
      </c>
      <c r="D88" s="294"/>
      <c r="E88" s="411"/>
      <c r="F88" s="251">
        <v>137</v>
      </c>
      <c r="G88" s="251">
        <v>0</v>
      </c>
      <c r="H88" s="251">
        <v>0</v>
      </c>
      <c r="I88" s="252">
        <v>0</v>
      </c>
      <c r="J88" s="253">
        <v>0</v>
      </c>
      <c r="K88" s="254">
        <v>0</v>
      </c>
      <c r="L88" s="251">
        <v>0</v>
      </c>
      <c r="M88" s="253">
        <v>0</v>
      </c>
      <c r="N88" s="602"/>
    </row>
    <row r="89" spans="1:14" s="255" customFormat="1" outlineLevel="1">
      <c r="A89" s="54"/>
      <c r="B89" s="55"/>
      <c r="C89" s="409" t="s">
        <v>159</v>
      </c>
      <c r="D89" s="378"/>
      <c r="E89" s="420">
        <v>0</v>
      </c>
      <c r="F89" s="76">
        <v>48</v>
      </c>
      <c r="G89" s="76">
        <v>-3</v>
      </c>
      <c r="H89" s="76">
        <v>0</v>
      </c>
      <c r="I89" s="381">
        <v>0</v>
      </c>
      <c r="J89" s="382">
        <v>0</v>
      </c>
      <c r="K89" s="383">
        <v>0</v>
      </c>
      <c r="L89" s="76">
        <v>0</v>
      </c>
      <c r="M89" s="382">
        <v>0</v>
      </c>
      <c r="N89" s="602"/>
    </row>
    <row r="90" spans="1:14" ht="25.5">
      <c r="A90" s="416"/>
      <c r="B90" s="417"/>
      <c r="C90" s="418" t="s">
        <v>160</v>
      </c>
      <c r="D90" s="523" t="s">
        <v>204</v>
      </c>
      <c r="E90" s="421">
        <v>0</v>
      </c>
      <c r="F90" s="419">
        <v>48</v>
      </c>
      <c r="G90" s="419">
        <v>10</v>
      </c>
      <c r="H90" s="419">
        <v>0</v>
      </c>
      <c r="I90" s="422">
        <v>0</v>
      </c>
      <c r="J90" s="419">
        <v>0</v>
      </c>
      <c r="K90" s="423">
        <v>0</v>
      </c>
      <c r="L90" s="419">
        <v>0</v>
      </c>
      <c r="M90" s="419">
        <v>0</v>
      </c>
      <c r="N90" s="164"/>
    </row>
    <row r="91" spans="1:14" s="255" customFormat="1" outlineLevel="1">
      <c r="A91" s="54"/>
      <c r="B91" s="55"/>
      <c r="C91" s="409" t="s">
        <v>273</v>
      </c>
      <c r="D91" s="409"/>
      <c r="E91" s="420">
        <v>0</v>
      </c>
      <c r="F91" s="76">
        <v>4</v>
      </c>
      <c r="G91" s="76">
        <v>0</v>
      </c>
      <c r="H91" s="76">
        <v>0</v>
      </c>
      <c r="I91" s="380">
        <v>0</v>
      </c>
      <c r="J91" s="76">
        <v>0</v>
      </c>
      <c r="K91" s="78">
        <v>0</v>
      </c>
      <c r="L91" s="76">
        <v>0</v>
      </c>
      <c r="M91" s="76">
        <v>0</v>
      </c>
      <c r="N91" s="602"/>
    </row>
    <row r="92" spans="1:14" s="255" customFormat="1" outlineLevel="1">
      <c r="A92" s="54"/>
      <c r="B92" s="55"/>
      <c r="C92" s="409" t="s">
        <v>274</v>
      </c>
      <c r="D92" s="412">
        <v>42431</v>
      </c>
      <c r="E92" s="420">
        <f>SUM(SUM(F93+G93+H93+J93+K93+L93+M93+N93)/SUM(F92+G92+H92+J92+K92+L92+M92+N92))*100</f>
        <v>89.982425307557108</v>
      </c>
      <c r="F92" s="76">
        <f>SUM(F93:F94)</f>
        <v>0</v>
      </c>
      <c r="G92" s="76">
        <f t="shared" ref="G92:M92" si="23">SUM(G93:G94)</f>
        <v>44</v>
      </c>
      <c r="H92" s="76">
        <f t="shared" si="23"/>
        <v>525</v>
      </c>
      <c r="I92" s="76">
        <f t="shared" si="23"/>
        <v>0</v>
      </c>
      <c r="J92" s="76">
        <f t="shared" si="23"/>
        <v>0</v>
      </c>
      <c r="K92" s="76">
        <f t="shared" si="23"/>
        <v>0</v>
      </c>
      <c r="L92" s="76">
        <f t="shared" si="23"/>
        <v>0</v>
      </c>
      <c r="M92" s="76">
        <f t="shared" si="23"/>
        <v>0</v>
      </c>
      <c r="N92" s="602"/>
    </row>
    <row r="93" spans="1:14">
      <c r="A93" s="249"/>
      <c r="B93" s="257"/>
      <c r="C93" s="259" t="s">
        <v>265</v>
      </c>
      <c r="D93" s="394"/>
      <c r="E93" s="424"/>
      <c r="F93" s="251">
        <v>0</v>
      </c>
      <c r="G93" s="251">
        <v>40</v>
      </c>
      <c r="H93" s="251">
        <f>512-40</f>
        <v>472</v>
      </c>
      <c r="I93" s="250">
        <v>0</v>
      </c>
      <c r="J93" s="251">
        <v>0</v>
      </c>
      <c r="K93" s="258">
        <v>0</v>
      </c>
      <c r="L93" s="251">
        <v>0</v>
      </c>
      <c r="M93" s="251">
        <v>0</v>
      </c>
      <c r="N93" s="164"/>
    </row>
    <row r="94" spans="1:14">
      <c r="A94" s="536"/>
      <c r="B94" s="537"/>
      <c r="C94" s="538" t="s">
        <v>258</v>
      </c>
      <c r="D94" s="539"/>
      <c r="E94" s="540"/>
      <c r="F94" s="541">
        <v>0</v>
      </c>
      <c r="G94" s="541">
        <v>4</v>
      </c>
      <c r="H94" s="541">
        <v>53</v>
      </c>
      <c r="I94" s="542">
        <v>0</v>
      </c>
      <c r="J94" s="541">
        <v>0</v>
      </c>
      <c r="K94" s="543">
        <v>0</v>
      </c>
      <c r="L94" s="541">
        <v>0</v>
      </c>
      <c r="M94" s="541">
        <v>0</v>
      </c>
      <c r="N94" s="164"/>
    </row>
    <row r="95" spans="1:14" s="255" customFormat="1" outlineLevel="1">
      <c r="A95" s="377"/>
      <c r="B95" s="384" t="s">
        <v>275</v>
      </c>
      <c r="C95" s="409"/>
      <c r="D95" s="409"/>
      <c r="E95" s="425"/>
      <c r="F95" s="76">
        <f t="shared" ref="F95:M95" si="24">F96+F102+F105+F113+F122+F114+F118+F119+F123+F115</f>
        <v>0</v>
      </c>
      <c r="G95" s="76">
        <f t="shared" si="24"/>
        <v>0</v>
      </c>
      <c r="H95" s="76">
        <f t="shared" si="24"/>
        <v>0</v>
      </c>
      <c r="I95" s="76">
        <f t="shared" si="24"/>
        <v>0</v>
      </c>
      <c r="J95" s="76">
        <f t="shared" si="24"/>
        <v>12645</v>
      </c>
      <c r="K95" s="76">
        <f t="shared" si="24"/>
        <v>16684</v>
      </c>
      <c r="L95" s="76">
        <f t="shared" si="24"/>
        <v>3708</v>
      </c>
      <c r="M95" s="76">
        <f t="shared" si="24"/>
        <v>2940</v>
      </c>
      <c r="N95" s="602"/>
    </row>
    <row r="96" spans="1:14" s="255" customFormat="1" outlineLevel="1">
      <c r="A96" s="426"/>
      <c r="B96" s="60"/>
      <c r="C96" s="409" t="s">
        <v>165</v>
      </c>
      <c r="D96" s="409"/>
      <c r="E96" s="410"/>
      <c r="F96" s="76">
        <f>SUM(F97:F99)</f>
        <v>0</v>
      </c>
      <c r="G96" s="76">
        <f t="shared" ref="G96:M96" si="25">SUM(G97:G99)</f>
        <v>0</v>
      </c>
      <c r="H96" s="76">
        <f t="shared" si="25"/>
        <v>0</v>
      </c>
      <c r="I96" s="76">
        <f t="shared" si="25"/>
        <v>0</v>
      </c>
      <c r="J96" s="76">
        <f t="shared" si="25"/>
        <v>5408</v>
      </c>
      <c r="K96" s="76">
        <f t="shared" si="25"/>
        <v>9031</v>
      </c>
      <c r="L96" s="76">
        <f t="shared" si="25"/>
        <v>613</v>
      </c>
      <c r="M96" s="76">
        <f t="shared" si="25"/>
        <v>0</v>
      </c>
      <c r="N96" s="602"/>
    </row>
    <row r="97" spans="1:14" s="255" customFormat="1" outlineLevel="1">
      <c r="A97" s="429"/>
      <c r="B97" s="256"/>
      <c r="C97" s="259" t="s">
        <v>278</v>
      </c>
      <c r="D97" s="394"/>
      <c r="E97" s="411">
        <v>0</v>
      </c>
      <c r="F97" s="251">
        <v>0</v>
      </c>
      <c r="G97" s="251">
        <v>0</v>
      </c>
      <c r="H97" s="251">
        <v>0</v>
      </c>
      <c r="I97" s="251">
        <v>0</v>
      </c>
      <c r="J97" s="251">
        <v>3000</v>
      </c>
      <c r="K97" s="251">
        <v>3000</v>
      </c>
      <c r="L97" s="251">
        <v>0</v>
      </c>
      <c r="M97" s="251">
        <v>0</v>
      </c>
      <c r="N97" s="602"/>
    </row>
    <row r="98" spans="1:14" s="255" customFormat="1" outlineLevel="1">
      <c r="A98" s="429"/>
      <c r="B98" s="256"/>
      <c r="C98" s="609" t="s">
        <v>337</v>
      </c>
      <c r="D98" s="610"/>
      <c r="E98" s="611">
        <v>0</v>
      </c>
      <c r="F98" s="612">
        <v>0</v>
      </c>
      <c r="G98" s="612">
        <v>0</v>
      </c>
      <c r="H98" s="612">
        <v>0</v>
      </c>
      <c r="I98" s="612">
        <v>0</v>
      </c>
      <c r="J98" s="612">
        <f>1380+28</f>
        <v>1408</v>
      </c>
      <c r="K98" s="612">
        <f>2000+2405-41</f>
        <v>4364</v>
      </c>
      <c r="L98" s="612">
        <v>0</v>
      </c>
      <c r="M98" s="612">
        <v>0</v>
      </c>
      <c r="N98" s="602"/>
    </row>
    <row r="99" spans="1:14" s="255" customFormat="1" outlineLevel="1">
      <c r="A99" s="429"/>
      <c r="B99" s="256"/>
      <c r="C99" s="259" t="s">
        <v>279</v>
      </c>
      <c r="D99" s="394"/>
      <c r="E99" s="411">
        <f>SUM(SUM(F100+G100+H100+J100+K100+L100+M100+N100)/SUM(F99+G99+H99+J99+K99+L99+M99+N99))*100</f>
        <v>90</v>
      </c>
      <c r="F99" s="251">
        <v>0</v>
      </c>
      <c r="G99" s="251">
        <v>0</v>
      </c>
      <c r="H99" s="251">
        <v>0</v>
      </c>
      <c r="I99" s="250">
        <v>0</v>
      </c>
      <c r="J99" s="251">
        <f>SUM(J100:J101)</f>
        <v>1000</v>
      </c>
      <c r="K99" s="258">
        <f t="shared" ref="K99:L99" si="26">SUM(K100:K101)</f>
        <v>1667</v>
      </c>
      <c r="L99" s="251">
        <f t="shared" si="26"/>
        <v>613</v>
      </c>
      <c r="M99" s="251">
        <v>0</v>
      </c>
      <c r="N99" s="602"/>
    </row>
    <row r="100" spans="1:14" s="255" customFormat="1">
      <c r="A100" s="429"/>
      <c r="B100" s="256"/>
      <c r="C100" s="259" t="s">
        <v>276</v>
      </c>
      <c r="D100" s="394"/>
      <c r="E100" s="411"/>
      <c r="F100" s="251">
        <v>0</v>
      </c>
      <c r="G100" s="251">
        <v>0</v>
      </c>
      <c r="H100" s="251">
        <v>0</v>
      </c>
      <c r="I100" s="250">
        <v>0</v>
      </c>
      <c r="J100" s="251">
        <v>900</v>
      </c>
      <c r="K100" s="258">
        <v>1500</v>
      </c>
      <c r="L100" s="251">
        <v>552</v>
      </c>
      <c r="M100" s="251">
        <v>0</v>
      </c>
      <c r="N100" s="602"/>
    </row>
    <row r="101" spans="1:14" s="255" customFormat="1">
      <c r="A101" s="429"/>
      <c r="B101" s="256"/>
      <c r="C101" s="259" t="s">
        <v>277</v>
      </c>
      <c r="D101" s="394"/>
      <c r="E101" s="411"/>
      <c r="F101" s="251">
        <v>0</v>
      </c>
      <c r="G101" s="251">
        <v>0</v>
      </c>
      <c r="H101" s="251">
        <v>0</v>
      </c>
      <c r="I101" s="250">
        <v>0</v>
      </c>
      <c r="J101" s="251">
        <v>100</v>
      </c>
      <c r="K101" s="258">
        <v>167</v>
      </c>
      <c r="L101" s="251">
        <v>61</v>
      </c>
      <c r="M101" s="251">
        <v>0</v>
      </c>
      <c r="N101" s="602"/>
    </row>
    <row r="102" spans="1:14" s="255" customFormat="1" outlineLevel="1">
      <c r="A102" s="426"/>
      <c r="B102" s="60"/>
      <c r="C102" s="409" t="s">
        <v>152</v>
      </c>
      <c r="D102" s="409"/>
      <c r="E102" s="410">
        <v>0</v>
      </c>
      <c r="F102" s="76">
        <f>SUM(F103:F104)</f>
        <v>0</v>
      </c>
      <c r="G102" s="76">
        <f t="shared" ref="G102:M102" si="27">SUM(G103:G104)</f>
        <v>0</v>
      </c>
      <c r="H102" s="76">
        <f t="shared" si="27"/>
        <v>0</v>
      </c>
      <c r="I102" s="76">
        <f t="shared" si="27"/>
        <v>0</v>
      </c>
      <c r="J102" s="76">
        <f t="shared" si="27"/>
        <v>173</v>
      </c>
      <c r="K102" s="76">
        <f t="shared" si="27"/>
        <v>1200</v>
      </c>
      <c r="L102" s="76">
        <f t="shared" si="27"/>
        <v>0</v>
      </c>
      <c r="M102" s="76">
        <f t="shared" si="27"/>
        <v>0</v>
      </c>
      <c r="N102" s="602"/>
    </row>
    <row r="103" spans="1:14" s="255" customFormat="1" outlineLevel="1">
      <c r="A103" s="429"/>
      <c r="B103" s="256"/>
      <c r="C103" s="609" t="s">
        <v>338</v>
      </c>
      <c r="D103" s="604"/>
      <c r="E103" s="605"/>
      <c r="F103" s="606">
        <f>SUM(F104)</f>
        <v>0</v>
      </c>
      <c r="G103" s="606">
        <f t="shared" ref="G103:M103" si="28">SUM(G104)</f>
        <v>0</v>
      </c>
      <c r="H103" s="606">
        <f t="shared" si="28"/>
        <v>0</v>
      </c>
      <c r="I103" s="606">
        <f t="shared" si="28"/>
        <v>0</v>
      </c>
      <c r="J103" s="606">
        <v>0</v>
      </c>
      <c r="K103" s="606">
        <v>1200</v>
      </c>
      <c r="L103" s="606">
        <f t="shared" si="28"/>
        <v>0</v>
      </c>
      <c r="M103" s="606">
        <f t="shared" si="28"/>
        <v>0</v>
      </c>
      <c r="N103" s="602"/>
    </row>
    <row r="104" spans="1:14" s="255" customFormat="1" ht="25.5" customHeight="1" outlineLevel="1">
      <c r="A104" s="430"/>
      <c r="B104" s="431"/>
      <c r="C104" s="259" t="s">
        <v>280</v>
      </c>
      <c r="D104" s="548"/>
      <c r="E104" s="432"/>
      <c r="F104" s="433">
        <v>0</v>
      </c>
      <c r="G104" s="433">
        <v>0</v>
      </c>
      <c r="H104" s="433">
        <v>0</v>
      </c>
      <c r="I104" s="556">
        <v>0</v>
      </c>
      <c r="J104" s="433">
        <v>173</v>
      </c>
      <c r="K104" s="434">
        <v>0</v>
      </c>
      <c r="L104" s="433">
        <v>0</v>
      </c>
      <c r="M104" s="433">
        <v>0</v>
      </c>
      <c r="N104" s="602"/>
    </row>
    <row r="105" spans="1:14">
      <c r="A105" s="426"/>
      <c r="B105" s="60"/>
      <c r="C105" s="409" t="s">
        <v>158</v>
      </c>
      <c r="D105" s="409"/>
      <c r="E105" s="410"/>
      <c r="F105" s="76">
        <f>SUM(F106:F110)</f>
        <v>0</v>
      </c>
      <c r="G105" s="76">
        <f>SUM(G106:G110)</f>
        <v>0</v>
      </c>
      <c r="H105" s="76">
        <f>SUM(H106:H110)</f>
        <v>0</v>
      </c>
      <c r="I105" s="76">
        <f>SUM(I106:I110)</f>
        <v>0</v>
      </c>
      <c r="J105" s="76">
        <f>J106+J110</f>
        <v>4200</v>
      </c>
      <c r="K105" s="76">
        <f t="shared" ref="K105:M105" si="29">K106+K110</f>
        <v>3689</v>
      </c>
      <c r="L105" s="76">
        <f t="shared" si="29"/>
        <v>2411</v>
      </c>
      <c r="M105" s="76">
        <f t="shared" si="29"/>
        <v>2240</v>
      </c>
      <c r="N105" s="164"/>
    </row>
    <row r="106" spans="1:14" s="255" customFormat="1" ht="25.5" outlineLevel="1">
      <c r="A106" s="429"/>
      <c r="B106" s="256"/>
      <c r="C106" s="549" t="s">
        <v>281</v>
      </c>
      <c r="D106" s="548"/>
      <c r="E106" s="432">
        <f>SUM(SUM(F107+G107+H107+J107+K107+L107+M107+N107)/SUM(F106+G106+H106+J106+K106+L106+M106+N106))*100</f>
        <v>52.758620689655174</v>
      </c>
      <c r="F106" s="433">
        <v>0</v>
      </c>
      <c r="G106" s="433">
        <v>0</v>
      </c>
      <c r="H106" s="553">
        <v>0</v>
      </c>
      <c r="I106" s="556">
        <v>0</v>
      </c>
      <c r="J106" s="433">
        <f>SUM(J107:J109)</f>
        <v>4000</v>
      </c>
      <c r="K106" s="434">
        <f t="shared" ref="K106:M106" si="30">SUM(K107:K109)</f>
        <v>2889</v>
      </c>
      <c r="L106" s="433">
        <f t="shared" si="30"/>
        <v>1611</v>
      </c>
      <c r="M106" s="433">
        <f t="shared" si="30"/>
        <v>200</v>
      </c>
      <c r="N106" s="602"/>
    </row>
    <row r="107" spans="1:14" s="255" customFormat="1" outlineLevel="1">
      <c r="A107" s="429"/>
      <c r="B107" s="256"/>
      <c r="C107" s="259" t="s">
        <v>276</v>
      </c>
      <c r="D107" s="394"/>
      <c r="E107" s="411"/>
      <c r="F107" s="251">
        <v>0</v>
      </c>
      <c r="G107" s="251">
        <v>0</v>
      </c>
      <c r="H107" s="251">
        <v>0</v>
      </c>
      <c r="I107" s="250">
        <v>0</v>
      </c>
      <c r="J107" s="251">
        <v>360</v>
      </c>
      <c r="K107" s="258">
        <v>2600</v>
      </c>
      <c r="L107" s="251">
        <v>1450</v>
      </c>
      <c r="M107" s="251">
        <v>180</v>
      </c>
      <c r="N107" s="602"/>
    </row>
    <row r="108" spans="1:14" s="255" customFormat="1">
      <c r="A108" s="429"/>
      <c r="B108" s="256"/>
      <c r="C108" s="259" t="s">
        <v>277</v>
      </c>
      <c r="D108" s="394"/>
      <c r="E108" s="411"/>
      <c r="F108" s="251">
        <v>0</v>
      </c>
      <c r="G108" s="251">
        <v>0</v>
      </c>
      <c r="H108" s="251">
        <v>0</v>
      </c>
      <c r="I108" s="250">
        <v>0</v>
      </c>
      <c r="J108" s="251">
        <v>40</v>
      </c>
      <c r="K108" s="258">
        <v>289</v>
      </c>
      <c r="L108" s="251">
        <v>161</v>
      </c>
      <c r="M108" s="251">
        <v>20</v>
      </c>
      <c r="N108" s="602"/>
    </row>
    <row r="109" spans="1:14" s="255" customFormat="1">
      <c r="A109" s="429"/>
      <c r="B109" s="256"/>
      <c r="C109" s="259" t="s">
        <v>282</v>
      </c>
      <c r="D109" s="394"/>
      <c r="E109" s="411"/>
      <c r="F109" s="251">
        <v>0</v>
      </c>
      <c r="G109" s="251">
        <v>0</v>
      </c>
      <c r="H109" s="251">
        <v>0</v>
      </c>
      <c r="I109" s="250">
        <v>0</v>
      </c>
      <c r="J109" s="251">
        <v>3600</v>
      </c>
      <c r="K109" s="258">
        <v>0</v>
      </c>
      <c r="L109" s="251">
        <v>0</v>
      </c>
      <c r="M109" s="251">
        <v>0</v>
      </c>
      <c r="N109" s="602"/>
    </row>
    <row r="110" spans="1:14" s="255" customFormat="1">
      <c r="A110" s="429"/>
      <c r="B110" s="256"/>
      <c r="C110" s="259" t="s">
        <v>283</v>
      </c>
      <c r="D110" s="394"/>
      <c r="E110" s="411">
        <f>SUM(SUM(F111+G111+H111+J111+K111+L111+M111+N111)/SUM(F110+G110+H110+J110+K110+L110+M110+N110))*100</f>
        <v>90</v>
      </c>
      <c r="F110" s="251">
        <v>0</v>
      </c>
      <c r="G110" s="251">
        <v>0</v>
      </c>
      <c r="H110" s="251">
        <v>0</v>
      </c>
      <c r="I110" s="250">
        <v>0</v>
      </c>
      <c r="J110" s="251">
        <f>SUM(J111:J112)</f>
        <v>200</v>
      </c>
      <c r="K110" s="258">
        <f t="shared" ref="K110:M110" si="31">SUM(K111:K112)</f>
        <v>800</v>
      </c>
      <c r="L110" s="251">
        <f t="shared" si="31"/>
        <v>800</v>
      </c>
      <c r="M110" s="251">
        <f t="shared" si="31"/>
        <v>2040</v>
      </c>
      <c r="N110" s="602"/>
    </row>
    <row r="111" spans="1:14" s="255" customFormat="1">
      <c r="A111" s="429"/>
      <c r="B111" s="256"/>
      <c r="C111" s="259" t="s">
        <v>276</v>
      </c>
      <c r="D111" s="394"/>
      <c r="E111" s="411"/>
      <c r="F111" s="251">
        <v>0</v>
      </c>
      <c r="G111" s="251">
        <v>0</v>
      </c>
      <c r="H111" s="251">
        <v>0</v>
      </c>
      <c r="I111" s="250">
        <v>0</v>
      </c>
      <c r="J111" s="251">
        <v>180</v>
      </c>
      <c r="K111" s="258">
        <v>720</v>
      </c>
      <c r="L111" s="251">
        <v>720</v>
      </c>
      <c r="M111" s="251">
        <v>1836</v>
      </c>
      <c r="N111" s="602"/>
    </row>
    <row r="112" spans="1:14" s="255" customFormat="1">
      <c r="A112" s="429"/>
      <c r="B112" s="256"/>
      <c r="C112" s="259" t="s">
        <v>277</v>
      </c>
      <c r="D112" s="394"/>
      <c r="E112" s="411"/>
      <c r="F112" s="251">
        <v>0</v>
      </c>
      <c r="G112" s="251">
        <v>0</v>
      </c>
      <c r="H112" s="251">
        <v>0</v>
      </c>
      <c r="I112" s="250">
        <v>0</v>
      </c>
      <c r="J112" s="251">
        <v>20</v>
      </c>
      <c r="K112" s="258">
        <v>80</v>
      </c>
      <c r="L112" s="251">
        <v>80</v>
      </c>
      <c r="M112" s="251">
        <v>204</v>
      </c>
      <c r="N112" s="602"/>
    </row>
    <row r="113" spans="1:14" s="255" customFormat="1" outlineLevel="1">
      <c r="A113" s="427"/>
      <c r="B113" s="428"/>
      <c r="C113" s="418" t="s">
        <v>284</v>
      </c>
      <c r="D113" s="550"/>
      <c r="E113" s="435">
        <v>0</v>
      </c>
      <c r="F113" s="419">
        <v>0</v>
      </c>
      <c r="G113" s="419">
        <v>0</v>
      </c>
      <c r="H113" s="419">
        <v>0</v>
      </c>
      <c r="I113" s="422">
        <v>0</v>
      </c>
      <c r="J113" s="419">
        <v>64</v>
      </c>
      <c r="K113" s="423">
        <v>0</v>
      </c>
      <c r="L113" s="419">
        <v>0</v>
      </c>
      <c r="M113" s="419">
        <v>0</v>
      </c>
      <c r="N113" s="602"/>
    </row>
    <row r="114" spans="1:14" ht="25.5">
      <c r="A114" s="427"/>
      <c r="B114" s="428"/>
      <c r="C114" s="595" t="s">
        <v>339</v>
      </c>
      <c r="D114" s="596"/>
      <c r="E114" s="597">
        <v>0</v>
      </c>
      <c r="F114" s="598">
        <v>0</v>
      </c>
      <c r="G114" s="598">
        <v>0</v>
      </c>
      <c r="H114" s="598">
        <v>0</v>
      </c>
      <c r="I114" s="599">
        <v>0</v>
      </c>
      <c r="J114" s="598">
        <v>200</v>
      </c>
      <c r="K114" s="600">
        <v>0</v>
      </c>
      <c r="L114" s="419">
        <v>0</v>
      </c>
      <c r="M114" s="419">
        <v>0</v>
      </c>
      <c r="N114" s="620"/>
    </row>
    <row r="115" spans="1:14" s="255" customFormat="1">
      <c r="A115" s="427"/>
      <c r="B115" s="428"/>
      <c r="C115" s="595" t="s">
        <v>342</v>
      </c>
      <c r="D115" s="595"/>
      <c r="E115" s="601"/>
      <c r="F115" s="598">
        <f>F116+F117</f>
        <v>0</v>
      </c>
      <c r="G115" s="598">
        <f t="shared" ref="G115:M115" si="32">G116+G117</f>
        <v>0</v>
      </c>
      <c r="H115" s="598">
        <f t="shared" si="32"/>
        <v>0</v>
      </c>
      <c r="I115" s="599">
        <f t="shared" si="32"/>
        <v>0</v>
      </c>
      <c r="J115" s="598">
        <f t="shared" si="32"/>
        <v>820</v>
      </c>
      <c r="K115" s="600">
        <f t="shared" si="32"/>
        <v>800</v>
      </c>
      <c r="L115" s="598">
        <f t="shared" si="32"/>
        <v>0</v>
      </c>
      <c r="M115" s="598">
        <f t="shared" si="32"/>
        <v>0</v>
      </c>
      <c r="N115" s="602"/>
    </row>
    <row r="116" spans="1:14" s="255" customFormat="1">
      <c r="A116" s="430"/>
      <c r="B116" s="431"/>
      <c r="C116" s="603" t="s">
        <v>345</v>
      </c>
      <c r="D116" s="604"/>
      <c r="E116" s="605">
        <v>0</v>
      </c>
      <c r="F116" s="606">
        <v>0</v>
      </c>
      <c r="G116" s="606">
        <v>0</v>
      </c>
      <c r="H116" s="606">
        <v>0</v>
      </c>
      <c r="I116" s="607">
        <v>0</v>
      </c>
      <c r="J116" s="606">
        <v>320</v>
      </c>
      <c r="K116" s="608">
        <v>0</v>
      </c>
      <c r="L116" s="606">
        <v>0</v>
      </c>
      <c r="M116" s="606">
        <v>0</v>
      </c>
      <c r="N116" s="602"/>
    </row>
    <row r="117" spans="1:14" s="255" customFormat="1">
      <c r="A117" s="430"/>
      <c r="B117" s="431"/>
      <c r="C117" s="603" t="s">
        <v>346</v>
      </c>
      <c r="D117" s="604"/>
      <c r="E117" s="605">
        <v>0</v>
      </c>
      <c r="F117" s="606">
        <v>0</v>
      </c>
      <c r="G117" s="606">
        <v>0</v>
      </c>
      <c r="H117" s="606">
        <v>0</v>
      </c>
      <c r="I117" s="607">
        <v>0</v>
      </c>
      <c r="J117" s="606">
        <v>500</v>
      </c>
      <c r="K117" s="608">
        <v>800</v>
      </c>
      <c r="L117" s="606">
        <v>0</v>
      </c>
      <c r="M117" s="606">
        <v>0</v>
      </c>
      <c r="N117" s="602"/>
    </row>
    <row r="118" spans="1:14" ht="25.5">
      <c r="A118" s="427"/>
      <c r="B118" s="428"/>
      <c r="C118" s="595" t="s">
        <v>340</v>
      </c>
      <c r="D118" s="595"/>
      <c r="E118" s="613">
        <v>0</v>
      </c>
      <c r="F118" s="598">
        <v>0</v>
      </c>
      <c r="G118" s="598">
        <v>0</v>
      </c>
      <c r="H118" s="598">
        <v>0</v>
      </c>
      <c r="I118" s="599">
        <v>0</v>
      </c>
      <c r="J118" s="598">
        <f>200+100</f>
        <v>300</v>
      </c>
      <c r="K118" s="600">
        <f>200+250</f>
        <v>450</v>
      </c>
      <c r="L118" s="598">
        <v>0</v>
      </c>
      <c r="M118" s="598">
        <v>0</v>
      </c>
      <c r="N118" s="620"/>
    </row>
    <row r="119" spans="1:14" ht="25.5">
      <c r="A119" s="427"/>
      <c r="B119" s="428"/>
      <c r="C119" s="595" t="s">
        <v>341</v>
      </c>
      <c r="D119" s="595"/>
      <c r="E119" s="613">
        <v>0</v>
      </c>
      <c r="F119" s="598">
        <f>F120+F121</f>
        <v>0</v>
      </c>
      <c r="G119" s="598">
        <f t="shared" ref="G119:M119" si="33">G120+G121</f>
        <v>0</v>
      </c>
      <c r="H119" s="598">
        <f t="shared" si="33"/>
        <v>0</v>
      </c>
      <c r="I119" s="599">
        <f t="shared" si="33"/>
        <v>0</v>
      </c>
      <c r="J119" s="598">
        <f t="shared" si="33"/>
        <v>900</v>
      </c>
      <c r="K119" s="600">
        <f t="shared" si="33"/>
        <v>1084</v>
      </c>
      <c r="L119" s="598">
        <f t="shared" si="33"/>
        <v>284</v>
      </c>
      <c r="M119" s="598">
        <f t="shared" si="33"/>
        <v>300</v>
      </c>
      <c r="N119" s="620"/>
    </row>
    <row r="120" spans="1:14" s="255" customFormat="1">
      <c r="A120" s="430"/>
      <c r="B120" s="431"/>
      <c r="C120" s="259" t="s">
        <v>276</v>
      </c>
      <c r="D120" s="604"/>
      <c r="E120" s="614"/>
      <c r="F120" s="606">
        <v>0</v>
      </c>
      <c r="G120" s="606">
        <v>0</v>
      </c>
      <c r="H120" s="606">
        <v>0</v>
      </c>
      <c r="I120" s="607">
        <v>0</v>
      </c>
      <c r="J120" s="606">
        <v>0</v>
      </c>
      <c r="K120" s="608">
        <f>121+45</f>
        <v>166</v>
      </c>
      <c r="L120" s="606">
        <f>121+135</f>
        <v>256</v>
      </c>
      <c r="M120" s="606">
        <v>270</v>
      </c>
      <c r="N120" s="620"/>
    </row>
    <row r="121" spans="1:14" s="255" customFormat="1">
      <c r="A121" s="430"/>
      <c r="B121" s="431"/>
      <c r="C121" s="259" t="s">
        <v>277</v>
      </c>
      <c r="D121" s="604"/>
      <c r="E121" s="614"/>
      <c r="F121" s="606">
        <v>0</v>
      </c>
      <c r="G121" s="606">
        <v>0</v>
      </c>
      <c r="H121" s="606">
        <v>0</v>
      </c>
      <c r="I121" s="607">
        <v>0</v>
      </c>
      <c r="J121" s="606">
        <f>500+400</f>
        <v>900</v>
      </c>
      <c r="K121" s="608">
        <f>500+400+13+5</f>
        <v>918</v>
      </c>
      <c r="L121" s="606">
        <f>13+15</f>
        <v>28</v>
      </c>
      <c r="M121" s="606">
        <v>30</v>
      </c>
      <c r="N121" s="620"/>
    </row>
    <row r="122" spans="1:14" s="201" customFormat="1" ht="12.75" customHeight="1">
      <c r="A122" s="427"/>
      <c r="B122" s="428"/>
      <c r="C122" s="418" t="s">
        <v>347</v>
      </c>
      <c r="D122" s="418"/>
      <c r="E122" s="415">
        <v>0</v>
      </c>
      <c r="F122" s="419">
        <v>0</v>
      </c>
      <c r="G122" s="419">
        <v>0</v>
      </c>
      <c r="H122" s="419">
        <v>0</v>
      </c>
      <c r="I122" s="422">
        <v>0</v>
      </c>
      <c r="J122" s="419">
        <v>80</v>
      </c>
      <c r="K122" s="423">
        <v>0</v>
      </c>
      <c r="L122" s="419">
        <v>0</v>
      </c>
      <c r="M122" s="419">
        <v>0</v>
      </c>
      <c r="N122" s="621"/>
    </row>
    <row r="123" spans="1:14" s="255" customFormat="1" ht="25.5">
      <c r="A123" s="427"/>
      <c r="B123" s="428"/>
      <c r="C123" s="418" t="s">
        <v>285</v>
      </c>
      <c r="D123" s="418"/>
      <c r="E123" s="415">
        <v>0</v>
      </c>
      <c r="F123" s="419">
        <v>0</v>
      </c>
      <c r="G123" s="419">
        <v>0</v>
      </c>
      <c r="H123" s="419">
        <v>0</v>
      </c>
      <c r="I123" s="422">
        <v>0</v>
      </c>
      <c r="J123" s="419">
        <v>500</v>
      </c>
      <c r="K123" s="423">
        <v>430</v>
      </c>
      <c r="L123" s="419">
        <v>400</v>
      </c>
      <c r="M123" s="419">
        <v>400</v>
      </c>
      <c r="N123" s="602"/>
    </row>
    <row r="124" spans="1:14" s="255" customFormat="1">
      <c r="A124" s="377"/>
      <c r="B124" s="436" t="s">
        <v>37</v>
      </c>
      <c r="C124" s="437"/>
      <c r="D124" s="437"/>
      <c r="E124" s="438"/>
      <c r="F124" s="68">
        <f t="shared" ref="F124:M124" si="34">F46+F95</f>
        <v>17492</v>
      </c>
      <c r="G124" s="68">
        <f t="shared" si="34"/>
        <v>12698</v>
      </c>
      <c r="H124" s="68">
        <f t="shared" si="34"/>
        <v>34083.300000000003</v>
      </c>
      <c r="I124" s="68">
        <f t="shared" si="34"/>
        <v>17707</v>
      </c>
      <c r="J124" s="68">
        <f t="shared" si="34"/>
        <v>30494.7</v>
      </c>
      <c r="K124" s="68">
        <f t="shared" si="34"/>
        <v>25219</v>
      </c>
      <c r="L124" s="68">
        <f t="shared" si="34"/>
        <v>4872</v>
      </c>
      <c r="M124" s="68">
        <f t="shared" si="34"/>
        <v>2951</v>
      </c>
      <c r="N124" s="602"/>
    </row>
    <row r="125" spans="1:14" s="255" customFormat="1">
      <c r="A125" s="377"/>
      <c r="B125" s="592"/>
      <c r="C125" s="593"/>
      <c r="D125" s="593"/>
      <c r="E125" s="594"/>
      <c r="F125" s="76"/>
      <c r="G125" s="76"/>
      <c r="H125" s="76"/>
      <c r="I125" s="76"/>
      <c r="J125" s="76"/>
      <c r="K125" s="76"/>
      <c r="L125" s="76"/>
      <c r="M125" s="76"/>
      <c r="N125" s="602"/>
    </row>
    <row r="126" spans="1:14" s="255" customFormat="1" ht="25.5">
      <c r="A126" s="439">
        <v>6</v>
      </c>
      <c r="B126" s="440" t="s">
        <v>68</v>
      </c>
      <c r="C126" s="418" t="s">
        <v>324</v>
      </c>
      <c r="D126" s="418"/>
      <c r="E126" s="421">
        <v>0</v>
      </c>
      <c r="F126" s="419">
        <v>0</v>
      </c>
      <c r="G126" s="419">
        <v>0</v>
      </c>
      <c r="H126" s="419">
        <v>0</v>
      </c>
      <c r="I126" s="419">
        <v>0</v>
      </c>
      <c r="J126" s="419">
        <v>150</v>
      </c>
      <c r="K126" s="419">
        <v>150</v>
      </c>
      <c r="L126" s="419">
        <v>150</v>
      </c>
      <c r="M126" s="419">
        <v>150</v>
      </c>
      <c r="N126" s="602"/>
    </row>
    <row r="127" spans="1:14">
      <c r="A127" s="91"/>
      <c r="B127" s="441" t="s">
        <v>38</v>
      </c>
      <c r="C127" s="442"/>
      <c r="D127" s="442"/>
      <c r="E127" s="443"/>
      <c r="F127" s="444">
        <f t="shared" ref="F127:M127" si="35">F11+F39+F41+F44+F124+F126</f>
        <v>19132.637999999999</v>
      </c>
      <c r="G127" s="444">
        <f t="shared" si="35"/>
        <v>12972.536</v>
      </c>
      <c r="H127" s="444">
        <f t="shared" si="35"/>
        <v>34683.300000000003</v>
      </c>
      <c r="I127" s="444">
        <f t="shared" si="35"/>
        <v>17707</v>
      </c>
      <c r="J127" s="444">
        <f t="shared" si="35"/>
        <v>31130.7</v>
      </c>
      <c r="K127" s="444">
        <f t="shared" si="35"/>
        <v>26105</v>
      </c>
      <c r="L127" s="444">
        <f t="shared" si="35"/>
        <v>5972</v>
      </c>
      <c r="M127" s="444">
        <f t="shared" si="35"/>
        <v>5101</v>
      </c>
      <c r="N127" s="164"/>
    </row>
    <row r="128" spans="1:14" ht="6" customHeight="1">
      <c r="N128" s="164"/>
    </row>
    <row r="129" spans="1:15">
      <c r="A129" s="295" t="s">
        <v>205</v>
      </c>
      <c r="B129" s="161" t="s">
        <v>206</v>
      </c>
      <c r="C129" s="201"/>
      <c r="D129" s="201"/>
      <c r="E129" s="445"/>
      <c r="F129" s="445"/>
      <c r="G129" s="445"/>
      <c r="H129" s="445"/>
      <c r="I129" s="445"/>
      <c r="J129" s="445"/>
      <c r="K129" s="445"/>
      <c r="L129" s="445"/>
      <c r="M129" s="445"/>
      <c r="N129" s="622"/>
      <c r="O129" s="445"/>
    </row>
    <row r="130" spans="1:15">
      <c r="A130" s="295" t="s">
        <v>207</v>
      </c>
      <c r="B130" s="161" t="s">
        <v>208</v>
      </c>
      <c r="C130" s="201"/>
      <c r="D130" s="201"/>
      <c r="E130" s="445"/>
      <c r="F130" s="445"/>
      <c r="G130" s="445"/>
      <c r="H130" s="445"/>
      <c r="I130" s="445"/>
      <c r="J130" s="445"/>
      <c r="K130" s="445"/>
      <c r="L130" s="445"/>
      <c r="M130" s="445"/>
      <c r="N130" s="622"/>
      <c r="O130" s="445"/>
    </row>
    <row r="131" spans="1:15" ht="14.25">
      <c r="A131" s="574">
        <v>1</v>
      </c>
      <c r="B131" s="161" t="s">
        <v>48</v>
      </c>
      <c r="C131" s="201"/>
      <c r="D131" s="201"/>
      <c r="N131" s="164"/>
    </row>
    <row r="132" spans="1:15" ht="19.5" customHeight="1">
      <c r="B132" s="698" t="s">
        <v>325</v>
      </c>
      <c r="C132" s="698"/>
      <c r="D132" s="698"/>
      <c r="E132" s="698"/>
      <c r="F132" s="698"/>
      <c r="G132" s="698"/>
      <c r="H132" s="698"/>
      <c r="I132" s="698"/>
      <c r="J132" s="698"/>
      <c r="K132" s="698"/>
      <c r="L132" s="698"/>
      <c r="M132" s="698"/>
    </row>
    <row r="133" spans="1:15" ht="14.25">
      <c r="B133" s="1"/>
    </row>
  </sheetData>
  <mergeCells count="8">
    <mergeCell ref="B132:M132"/>
    <mergeCell ref="D7:D9"/>
    <mergeCell ref="E7:E8"/>
    <mergeCell ref="A4:M4"/>
    <mergeCell ref="A5:B6"/>
    <mergeCell ref="C5:I6"/>
    <mergeCell ref="J6:K6"/>
    <mergeCell ref="L6:M6"/>
  </mergeCells>
  <pageMargins left="0.45" right="0.19685039370078741" top="0.78740157480314965" bottom="0.31496062992125984" header="0.52" footer="0.19685039370078741"/>
  <pageSetup paperSize="9" scale="65" orientation="landscape" r:id="rId1"/>
  <headerFooter>
    <oddHeader>&amp;LWirtschaftsplan für Sonstige Sondervermögen
3. Investitionsplan</oddHeader>
  </headerFooter>
  <rowBreaks count="2" manualBreakCount="2">
    <brk id="44" max="12" man="1"/>
    <brk id="94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4"/>
  <sheetViews>
    <sheetView topLeftCell="A3" zoomScaleNormal="100" zoomScaleSheetLayoutView="90" workbookViewId="0">
      <selection activeCell="A28" sqref="A28"/>
    </sheetView>
  </sheetViews>
  <sheetFormatPr baseColWidth="10" defaultColWidth="5" defaultRowHeight="12.75"/>
  <cols>
    <col min="1" max="1" width="23" customWidth="1"/>
    <col min="2" max="2" width="22.5703125" customWidth="1"/>
    <col min="3" max="3" width="12" customWidth="1"/>
    <col min="4" max="4" width="27.7109375" customWidth="1"/>
    <col min="5" max="5" width="23.5703125" customWidth="1"/>
    <col min="6" max="13" width="10.7109375" customWidth="1"/>
  </cols>
  <sheetData>
    <row r="1" spans="1:13" hidden="1">
      <c r="A1" s="46"/>
      <c r="B1" s="47"/>
      <c r="C1" s="48"/>
      <c r="D1" s="48"/>
      <c r="E1" s="48"/>
      <c r="F1" s="49"/>
      <c r="G1" s="49"/>
      <c r="H1" s="49"/>
      <c r="I1" s="47"/>
      <c r="J1" s="47"/>
      <c r="K1" s="47"/>
      <c r="L1" s="47"/>
      <c r="M1" s="47"/>
    </row>
    <row r="2" spans="1:13" ht="18.75" hidden="1" customHeight="1">
      <c r="A2" s="124"/>
    </row>
    <row r="3" spans="1:13" ht="9" customHeight="1">
      <c r="A3" s="669" t="s">
        <v>75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712"/>
    </row>
    <row r="4" spans="1:13" ht="14.25" customHeight="1">
      <c r="A4" s="671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2"/>
      <c r="M4" s="713"/>
    </row>
    <row r="5" spans="1:13" ht="8.25" customHeight="1">
      <c r="A5" s="673" t="s">
        <v>81</v>
      </c>
      <c r="B5" s="675" t="s">
        <v>333</v>
      </c>
      <c r="C5" s="676"/>
      <c r="D5" s="676"/>
      <c r="E5" s="676"/>
      <c r="F5" s="127"/>
      <c r="G5" s="127"/>
      <c r="H5" s="127"/>
      <c r="I5" s="127"/>
      <c r="J5" s="127"/>
      <c r="K5" s="521"/>
      <c r="L5" s="127"/>
      <c r="M5" s="128"/>
    </row>
    <row r="6" spans="1:13" ht="36" customHeight="1">
      <c r="A6" s="674"/>
      <c r="B6" s="677"/>
      <c r="C6" s="677"/>
      <c r="D6" s="677"/>
      <c r="E6" s="677"/>
      <c r="F6" s="678" t="s">
        <v>76</v>
      </c>
      <c r="G6" s="679"/>
      <c r="H6" s="679"/>
      <c r="I6" s="679"/>
      <c r="J6" s="679"/>
      <c r="K6" s="679"/>
      <c r="L6" s="679"/>
      <c r="M6" s="680"/>
    </row>
    <row r="7" spans="1:13" ht="38.25">
      <c r="A7" s="302" t="s">
        <v>84</v>
      </c>
      <c r="B7" s="302" t="s">
        <v>77</v>
      </c>
      <c r="C7" s="302" t="s">
        <v>78</v>
      </c>
      <c r="D7" s="302" t="s">
        <v>79</v>
      </c>
      <c r="E7" s="302" t="s">
        <v>80</v>
      </c>
      <c r="F7" s="134" t="s">
        <v>219</v>
      </c>
      <c r="G7" s="134" t="s">
        <v>220</v>
      </c>
      <c r="H7" s="134" t="s">
        <v>221</v>
      </c>
      <c r="I7" s="134" t="s">
        <v>222</v>
      </c>
      <c r="J7" s="134" t="s">
        <v>223</v>
      </c>
      <c r="K7" s="160" t="s">
        <v>224</v>
      </c>
      <c r="L7" s="134" t="s">
        <v>320</v>
      </c>
      <c r="M7" s="160" t="s">
        <v>321</v>
      </c>
    </row>
    <row r="8" spans="1:13">
      <c r="A8" s="132"/>
      <c r="B8" s="132"/>
      <c r="C8" s="135"/>
      <c r="D8" s="132"/>
      <c r="E8" s="132"/>
      <c r="F8" s="140"/>
      <c r="G8" s="143"/>
      <c r="H8" s="136"/>
      <c r="I8" s="136"/>
      <c r="J8" s="136"/>
      <c r="K8" s="136"/>
      <c r="L8" s="136"/>
      <c r="M8" s="136"/>
    </row>
    <row r="9" spans="1:13" ht="140.25">
      <c r="A9" s="303" t="s">
        <v>286</v>
      </c>
      <c r="B9" s="303" t="s">
        <v>184</v>
      </c>
      <c r="C9" s="524" t="s">
        <v>327</v>
      </c>
      <c r="D9" s="525" t="s">
        <v>326</v>
      </c>
      <c r="E9" s="524" t="s">
        <v>331</v>
      </c>
      <c r="F9" s="446">
        <v>1537</v>
      </c>
      <c r="G9" s="446">
        <v>1627</v>
      </c>
      <c r="H9" s="446">
        <v>1746</v>
      </c>
      <c r="I9" s="446">
        <v>1624.4259999999999</v>
      </c>
      <c r="J9" s="446">
        <v>1761</v>
      </c>
      <c r="K9" s="447">
        <v>1777</v>
      </c>
      <c r="L9" s="446">
        <v>1792</v>
      </c>
      <c r="M9" s="447">
        <v>1807</v>
      </c>
    </row>
    <row r="10" spans="1:13">
      <c r="A10" s="101"/>
      <c r="B10" s="101"/>
      <c r="C10" s="137"/>
      <c r="D10" s="101"/>
      <c r="E10" s="101"/>
      <c r="F10" s="141"/>
      <c r="G10" s="144"/>
      <c r="H10" s="138"/>
      <c r="I10" s="138"/>
      <c r="J10" s="138"/>
      <c r="K10" s="138"/>
      <c r="L10" s="138"/>
      <c r="M10" s="138"/>
    </row>
    <row r="11" spans="1:13" s="79" customFormat="1">
      <c r="A11" s="101"/>
      <c r="B11" s="101"/>
      <c r="C11" s="101"/>
      <c r="D11" s="101"/>
      <c r="E11" s="101"/>
      <c r="F11" s="141"/>
      <c r="G11" s="144"/>
      <c r="H11" s="138"/>
      <c r="I11" s="138"/>
      <c r="J11" s="138"/>
      <c r="K11" s="138"/>
      <c r="L11" s="138"/>
      <c r="M11" s="138"/>
    </row>
    <row r="12" spans="1:13">
      <c r="A12" s="101"/>
      <c r="B12" s="101"/>
      <c r="C12" s="101"/>
      <c r="D12" s="101"/>
      <c r="E12" s="101"/>
      <c r="F12" s="141"/>
      <c r="G12" s="144"/>
      <c r="H12" s="138"/>
      <c r="I12" s="138"/>
      <c r="J12" s="138"/>
      <c r="K12" s="138"/>
      <c r="L12" s="138"/>
      <c r="M12" s="138"/>
    </row>
    <row r="13" spans="1:13">
      <c r="A13" s="133"/>
      <c r="B13" s="133"/>
      <c r="C13" s="133"/>
      <c r="D13" s="133"/>
      <c r="E13" s="133"/>
      <c r="F13" s="142"/>
      <c r="G13" s="125"/>
      <c r="H13" s="139"/>
      <c r="I13" s="139"/>
      <c r="J13" s="139"/>
      <c r="K13" s="139"/>
      <c r="L13" s="139"/>
      <c r="M13" s="139"/>
    </row>
    <row r="21" spans="1:2">
      <c r="A21" s="126"/>
    </row>
    <row r="22" spans="1:2">
      <c r="A22" s="126"/>
    </row>
    <row r="23" spans="1:2">
      <c r="A23" s="126"/>
    </row>
    <row r="24" spans="1:2">
      <c r="A24" s="126"/>
    </row>
    <row r="25" spans="1:2">
      <c r="A25" s="126"/>
    </row>
    <row r="26" spans="1:2" ht="19.5" customHeight="1">
      <c r="A26" s="126"/>
    </row>
    <row r="27" spans="1:2">
      <c r="A27" s="126"/>
    </row>
    <row r="28" spans="1:2">
      <c r="A28" s="90"/>
      <c r="B28" s="90"/>
    </row>
    <row r="29" spans="1:2">
      <c r="A29" s="126"/>
    </row>
    <row r="30" spans="1:2">
      <c r="A30" s="126"/>
    </row>
    <row r="31" spans="1:2">
      <c r="A31" s="126"/>
    </row>
    <row r="32" spans="1:2">
      <c r="A32" s="126"/>
    </row>
    <row r="33" spans="1:1">
      <c r="A33" s="126"/>
    </row>
    <row r="34" spans="1:1">
      <c r="A34" s="126"/>
    </row>
  </sheetData>
  <mergeCells count="4">
    <mergeCell ref="A5:A6"/>
    <mergeCell ref="B5:E6"/>
    <mergeCell ref="A3:M4"/>
    <mergeCell ref="F6:M6"/>
  </mergeCells>
  <pageMargins left="0.39370078740157483" right="0.35433070866141736" top="1.299212598425197" bottom="0.78740157480314965" header="0.82677165354330717" footer="0.31496062992125984"/>
  <pageSetup paperSize="9" scale="73" orientation="landscape" r:id="rId1"/>
  <headerFooter>
    <oddHeader>&amp;LWirtschaftsplan für Sonstige Sondervermögen
4. Differenzierung Geschäftsbesorgung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30</vt:i4>
      </vt:variant>
    </vt:vector>
  </HeadingPairs>
  <TitlesOfParts>
    <vt:vector size="52" baseType="lpstr">
      <vt:lpstr>Deckblatt SVG-Stadt</vt:lpstr>
      <vt:lpstr>Erfolgsplan SVG-Stadt</vt:lpstr>
      <vt:lpstr>Vermögensplan SVG-Stadt</vt:lpstr>
      <vt:lpstr>Differenzierung GBE SVG-Stadt</vt:lpstr>
      <vt:lpstr>Deckblatt TSVG</vt:lpstr>
      <vt:lpstr>Erfolgsplan TSVG</vt:lpstr>
      <vt:lpstr>Vermögensplan TSVG</vt:lpstr>
      <vt:lpstr>Investitionsplan TSVG</vt:lpstr>
      <vt:lpstr>Differenzierung GBE TSVG</vt:lpstr>
      <vt:lpstr>HH-Stellen TSVG</vt:lpstr>
      <vt:lpstr>Deckblatt TSVV</vt:lpstr>
      <vt:lpstr>Erfolgsplan TSVV</vt:lpstr>
      <vt:lpstr>Vermögensplan TSVV</vt:lpstr>
      <vt:lpstr>Investitionsplan TSVV</vt:lpstr>
      <vt:lpstr>Differenzierung GBE TSVV</vt:lpstr>
      <vt:lpstr>HH-Stellen TSVV</vt:lpstr>
      <vt:lpstr>Deckblatt CSG</vt:lpstr>
      <vt:lpstr>Erfolgsplan CSG</vt:lpstr>
      <vt:lpstr>Vermögensplan CSG</vt:lpstr>
      <vt:lpstr>Investitionsplan CSG</vt:lpstr>
      <vt:lpstr>Differenzierung GBE CSG</vt:lpstr>
      <vt:lpstr>HHStellen-CSG</vt:lpstr>
      <vt:lpstr>'Deckblatt CSG'!Druckbereich</vt:lpstr>
      <vt:lpstr>'Deckblatt TSVG'!Druckbereich</vt:lpstr>
      <vt:lpstr>'Deckblatt TSVV'!Druckbereich</vt:lpstr>
      <vt:lpstr>'Differenzierung GBE CSG'!Druckbereich</vt:lpstr>
      <vt:lpstr>'Differenzierung GBE SVG-Stadt'!Druckbereich</vt:lpstr>
      <vt:lpstr>'Differenzierung GBE TSVG'!Druckbereich</vt:lpstr>
      <vt:lpstr>'Differenzierung GBE TSVV'!Druckbereich</vt:lpstr>
      <vt:lpstr>'Erfolgsplan CSG'!Druckbereich</vt:lpstr>
      <vt:lpstr>'Erfolgsplan TSVG'!Druckbereich</vt:lpstr>
      <vt:lpstr>'Erfolgsplan TSVV'!Druckbereich</vt:lpstr>
      <vt:lpstr>'HH-Stellen TSVG'!Druckbereich</vt:lpstr>
      <vt:lpstr>'HH-Stellen TSVV'!Druckbereich</vt:lpstr>
      <vt:lpstr>'HHStellen-CSG'!Druckbereich</vt:lpstr>
      <vt:lpstr>'Investitionsplan CSG'!Druckbereich</vt:lpstr>
      <vt:lpstr>'Investitionsplan TSVG'!Druckbereich</vt:lpstr>
      <vt:lpstr>'Investitionsplan TSVV'!Druckbereich</vt:lpstr>
      <vt:lpstr>'Vermögensplan CSG'!Druckbereich</vt:lpstr>
      <vt:lpstr>'Vermögensplan SVG-Stadt'!Druckbereich</vt:lpstr>
      <vt:lpstr>'Vermögensplan TSVG'!Druckbereich</vt:lpstr>
      <vt:lpstr>'Vermögensplan TSVV'!Druckbereich</vt:lpstr>
      <vt:lpstr>'Investitionsplan CSG'!Drucktitel</vt:lpstr>
      <vt:lpstr>'Investitionsplan TSVG'!Drucktitel</vt:lpstr>
      <vt:lpstr>'Investitionsplan TSVV'!Drucktitel</vt:lpstr>
      <vt:lpstr>'Vermögensplan TSVG'!Drucktitel</vt:lpstr>
      <vt:lpstr>'Differenzierung GBE CSG'!ggg</vt:lpstr>
      <vt:lpstr>'Differenzierung GBE CSG'!Print_Area</vt:lpstr>
      <vt:lpstr>'Erfolgsplan CSG'!Print_Area</vt:lpstr>
      <vt:lpstr>'Investitionsplan CSG'!Print_Area</vt:lpstr>
      <vt:lpstr>'Investitionsplan TSVV'!Print_Area</vt:lpstr>
      <vt:lpstr>'Vermögensplan CSG'!Print_Area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2018-05-22T14:13:16Z</dcterms:created>
  <dcterms:modified xsi:type="dcterms:W3CDTF">2018-05-22T14:13:28Z</dcterms:modified>
</cp:coreProperties>
</file>