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0080" windowHeight="8850" activeTab="5"/>
  </bookViews>
  <sheets>
    <sheet name="Deckblatt" sheetId="38" r:id="rId1"/>
    <sheet name="Erfolgsplan" sheetId="71" r:id="rId2"/>
    <sheet name="Vermögensplan" sheetId="48" r:id="rId3"/>
    <sheet name="Investitionsplan" sheetId="76" r:id="rId4"/>
    <sheet name="Differenzierung GBE" sheetId="72" r:id="rId5"/>
    <sheet name="Einzelansätze" sheetId="75" r:id="rId6"/>
    <sheet name="Zwischenrechnung" sheetId="78" state="hidden" r:id="rId7"/>
  </sheets>
  <definedNames>
    <definedName name="_ftn1" localSheetId="5">Einzelansätze!$A$57</definedName>
    <definedName name="_ftn2" localSheetId="5">Einzelansätze!$A$58</definedName>
    <definedName name="_xlnm.Print_Area" localSheetId="4">'Differenzierung GBE'!$A$1:$K$36</definedName>
    <definedName name="_xlnm.Print_Area" localSheetId="5">Einzelansätze!$A$1:$J$52</definedName>
    <definedName name="_xlnm.Print_Titles" localSheetId="3">Investitionsplan!$4:$6</definedName>
    <definedName name="Print_Area" localSheetId="0">Deckblatt!$A$1:$G$35</definedName>
    <definedName name="Print_Area" localSheetId="4">'Differenzierung GBE'!#REF!</definedName>
    <definedName name="Print_Area" localSheetId="1">Erfolgsplan!$B$1:$J$53</definedName>
    <definedName name="Print_Area" localSheetId="3">Investitionsplan!$A$1:$N$120</definedName>
    <definedName name="Print_Area" localSheetId="2">Vermögensplan!$B$1:$J$20</definedName>
    <definedName name="Print_Area" localSheetId="6">Zwischenrechnung!$A$1:$N$144</definedName>
  </definedNames>
  <calcPr calcId="145621"/>
</workbook>
</file>

<file path=xl/calcChain.xml><?xml version="1.0" encoding="utf-8"?>
<calcChain xmlns="http://schemas.openxmlformats.org/spreadsheetml/2006/main">
  <c r="H10" i="48" l="1"/>
  <c r="G10" i="48"/>
  <c r="G16" i="48" l="1"/>
  <c r="H16" i="48"/>
  <c r="I19" i="48"/>
  <c r="J19" i="48"/>
  <c r="J16" i="48"/>
  <c r="I16" i="48"/>
  <c r="J18" i="71"/>
  <c r="I18" i="71"/>
  <c r="H18" i="71"/>
  <c r="G18" i="71"/>
  <c r="I34" i="75" l="1"/>
  <c r="J34" i="75"/>
  <c r="I41" i="75"/>
  <c r="J41" i="75"/>
  <c r="I50" i="75"/>
  <c r="J50" i="75"/>
  <c r="I43" i="75" l="1"/>
  <c r="J43" i="75"/>
  <c r="J11" i="48"/>
  <c r="I11" i="48"/>
  <c r="H11" i="48"/>
  <c r="G11" i="48"/>
  <c r="F20" i="48"/>
  <c r="F11" i="48"/>
  <c r="E11" i="48"/>
  <c r="E12" i="48"/>
  <c r="E20" i="48" s="1"/>
  <c r="D11" i="48"/>
  <c r="D20" i="48"/>
  <c r="C20" i="48"/>
  <c r="C11" i="48"/>
  <c r="E50" i="75" l="1"/>
  <c r="E19" i="75"/>
  <c r="E30" i="75"/>
  <c r="E29" i="75"/>
  <c r="E28" i="75"/>
  <c r="E27" i="75"/>
  <c r="E26" i="75"/>
  <c r="E25" i="75"/>
  <c r="E24" i="75"/>
  <c r="E23" i="75"/>
  <c r="E22" i="75"/>
  <c r="E21" i="75"/>
  <c r="E20" i="75"/>
  <c r="E18" i="75"/>
  <c r="E17" i="75"/>
  <c r="E16" i="75"/>
  <c r="E15" i="75"/>
  <c r="E14" i="75"/>
  <c r="E13" i="75"/>
  <c r="E12" i="75"/>
  <c r="E11" i="75"/>
  <c r="E10" i="75"/>
  <c r="E34" i="75" s="1"/>
  <c r="F50" i="75"/>
  <c r="H34" i="75"/>
  <c r="H19" i="48" s="1"/>
  <c r="G34" i="75"/>
  <c r="G19" i="48" s="1"/>
  <c r="F34" i="75" l="1"/>
  <c r="D34" i="75"/>
  <c r="C34" i="75"/>
  <c r="F13" i="48" l="1"/>
  <c r="N119" i="76" l="1"/>
  <c r="M119" i="76"/>
  <c r="L119" i="76"/>
  <c r="K119" i="76"/>
  <c r="J119" i="76"/>
  <c r="I119" i="76"/>
  <c r="I6" i="72" l="1"/>
  <c r="N141" i="78" l="1"/>
  <c r="M141" i="78"/>
  <c r="L141" i="78"/>
  <c r="K141" i="78"/>
  <c r="J141" i="78"/>
  <c r="I141" i="78"/>
  <c r="H141" i="78"/>
  <c r="G141" i="78"/>
  <c r="N106" i="78"/>
  <c r="M106" i="78"/>
  <c r="L106" i="78"/>
  <c r="K106" i="78"/>
  <c r="J106" i="78"/>
  <c r="I106" i="78"/>
  <c r="N38" i="78"/>
  <c r="M38" i="78"/>
  <c r="L38" i="78"/>
  <c r="K38" i="78"/>
  <c r="J38" i="78"/>
  <c r="I38" i="78"/>
  <c r="N108" i="76" l="1"/>
  <c r="M108" i="76"/>
  <c r="L108" i="76"/>
  <c r="K108" i="76"/>
  <c r="J108" i="76"/>
  <c r="I108" i="76"/>
  <c r="H108" i="76"/>
  <c r="J29" i="71" l="1"/>
  <c r="I29" i="71"/>
  <c r="G29" i="71"/>
  <c r="I10" i="71" l="1"/>
  <c r="G31" i="71"/>
  <c r="H31" i="71"/>
  <c r="J10" i="71"/>
  <c r="E31" i="71"/>
  <c r="J31" i="71"/>
  <c r="I20" i="78"/>
  <c r="I8" i="76" s="1"/>
  <c r="L20" i="78"/>
  <c r="L8" i="76" s="1"/>
  <c r="M20" i="78"/>
  <c r="M8" i="76" s="1"/>
  <c r="J20" i="78"/>
  <c r="J8" i="76" s="1"/>
  <c r="E10" i="71"/>
  <c r="G20" i="78"/>
  <c r="H10" i="71"/>
  <c r="H20" i="78"/>
  <c r="N20" i="78"/>
  <c r="N8" i="76" s="1"/>
  <c r="K20" i="78"/>
  <c r="K8" i="76" s="1"/>
  <c r="G10" i="71"/>
  <c r="I31" i="71"/>
  <c r="F20" i="71"/>
  <c r="M25" i="78" l="1"/>
  <c r="J25" i="78"/>
  <c r="K25" i="78"/>
  <c r="I25" i="78"/>
  <c r="L25" i="78"/>
  <c r="N25" i="78"/>
  <c r="C50" i="75"/>
  <c r="D50" i="75"/>
  <c r="C41" i="75"/>
  <c r="C43" i="75" s="1"/>
  <c r="D41" i="75"/>
  <c r="D43" i="75" s="1"/>
  <c r="E41" i="75"/>
  <c r="E43" i="75" s="1"/>
  <c r="F41" i="75"/>
  <c r="F43" i="75" s="1"/>
  <c r="H50" i="75" l="1"/>
  <c r="G50" i="75"/>
  <c r="H41" i="75"/>
  <c r="G41" i="75"/>
  <c r="G43" i="75" l="1"/>
  <c r="H43" i="75"/>
  <c r="F25" i="71" l="1"/>
  <c r="D29" i="71" l="1"/>
  <c r="E29" i="71"/>
  <c r="F29" i="71"/>
  <c r="H29" i="71"/>
  <c r="C29" i="71"/>
  <c r="F13" i="71" l="1"/>
  <c r="F21" i="71" s="1"/>
  <c r="D25" i="71" l="1"/>
  <c r="H6" i="72"/>
  <c r="G19" i="76"/>
  <c r="J25" i="71"/>
  <c r="I134" i="78"/>
  <c r="I100" i="76" s="1"/>
  <c r="I102" i="76" s="1"/>
  <c r="L134" i="78"/>
  <c r="L100" i="76" s="1"/>
  <c r="L102" i="76" s="1"/>
  <c r="H13" i="48"/>
  <c r="K30" i="76"/>
  <c r="G38" i="78"/>
  <c r="G25" i="71"/>
  <c r="G20" i="71"/>
  <c r="H25" i="71"/>
  <c r="I30" i="76"/>
  <c r="G134" i="78"/>
  <c r="G100" i="76" s="1"/>
  <c r="G102" i="76" s="1"/>
  <c r="M134" i="78"/>
  <c r="M100" i="76" s="1"/>
  <c r="M102" i="76" s="1"/>
  <c r="I19" i="76"/>
  <c r="C10" i="71"/>
  <c r="C13" i="71" s="1"/>
  <c r="G25" i="78"/>
  <c r="C13" i="48"/>
  <c r="D10" i="71"/>
  <c r="D13" i="71" s="1"/>
  <c r="M19" i="76"/>
  <c r="L19" i="76"/>
  <c r="J20" i="71"/>
  <c r="K134" i="78"/>
  <c r="K100" i="76" s="1"/>
  <c r="K102" i="76" s="1"/>
  <c r="D31" i="71"/>
  <c r="C25" i="71"/>
  <c r="J13" i="71"/>
  <c r="H38" i="78"/>
  <c r="J13" i="48"/>
  <c r="M30" i="76"/>
  <c r="H25" i="78"/>
  <c r="I13" i="71"/>
  <c r="J30" i="76"/>
  <c r="E13" i="48"/>
  <c r="E13" i="71"/>
  <c r="N19" i="76"/>
  <c r="J19" i="76"/>
  <c r="I20" i="71"/>
  <c r="I21" i="71" s="1"/>
  <c r="I26" i="71" s="1"/>
  <c r="I34" i="71" s="1"/>
  <c r="F6" i="72"/>
  <c r="H20" i="71"/>
  <c r="H21" i="71" s="1"/>
  <c r="G30" i="76"/>
  <c r="G135" i="78"/>
  <c r="H13" i="71"/>
  <c r="H106" i="78"/>
  <c r="G13" i="71"/>
  <c r="N134" i="78"/>
  <c r="N100" i="76" s="1"/>
  <c r="N102" i="76" s="1"/>
  <c r="H19" i="76"/>
  <c r="E25" i="71"/>
  <c r="C20" i="71"/>
  <c r="K19" i="76"/>
  <c r="H134" i="78"/>
  <c r="H100" i="76" s="1"/>
  <c r="H102" i="76" s="1"/>
  <c r="L30" i="76"/>
  <c r="N30" i="76"/>
  <c r="H135" i="78"/>
  <c r="E20" i="71"/>
  <c r="G13" i="48"/>
  <c r="C31" i="71"/>
  <c r="I25" i="71"/>
  <c r="G6" i="72"/>
  <c r="D20" i="71"/>
  <c r="G106" i="78"/>
  <c r="J134" i="78"/>
  <c r="J100" i="76" s="1"/>
  <c r="J102" i="76" s="1"/>
  <c r="J6" i="72"/>
  <c r="K6" i="72"/>
  <c r="I13" i="48"/>
  <c r="H30" i="76"/>
  <c r="C21" i="71"/>
  <c r="C26" i="71" s="1"/>
  <c r="C34" i="71" s="1"/>
  <c r="C12" i="48" s="1"/>
  <c r="M135" i="78"/>
  <c r="M145" i="78" s="1"/>
  <c r="I135" i="78"/>
  <c r="I145" i="78" s="1"/>
  <c r="E21" i="71"/>
  <c r="E26" i="71" s="1"/>
  <c r="E34" i="71" s="1"/>
  <c r="J135" i="78"/>
  <c r="J145" i="78" s="1"/>
  <c r="D21" i="71"/>
  <c r="J21" i="71"/>
  <c r="J26" i="71" s="1"/>
  <c r="J34" i="71" s="1"/>
  <c r="K135" i="78"/>
  <c r="K145" i="78" s="1"/>
  <c r="N135" i="78"/>
  <c r="N145" i="78" s="1"/>
  <c r="L135" i="78"/>
  <c r="L145" i="78" s="1"/>
  <c r="G21" i="71"/>
  <c r="H145" i="78"/>
  <c r="G145" i="78"/>
  <c r="H93" i="76" l="1"/>
  <c r="H110" i="76" s="1"/>
  <c r="D6" i="48" s="1"/>
  <c r="N93" i="76"/>
  <c r="K93" i="76"/>
  <c r="J93" i="76"/>
  <c r="M93" i="76"/>
  <c r="I93" i="76"/>
  <c r="G93" i="76"/>
  <c r="L93" i="76"/>
  <c r="I12" i="48"/>
  <c r="I20" i="48" s="1"/>
  <c r="J12" i="48"/>
  <c r="J20" i="48" s="1"/>
  <c r="N110" i="76"/>
  <c r="G110" i="76"/>
  <c r="K110" i="76"/>
  <c r="J110" i="76"/>
  <c r="L110" i="76"/>
  <c r="I110" i="76"/>
  <c r="M110" i="76"/>
  <c r="G26" i="71"/>
  <c r="G34" i="71" s="1"/>
  <c r="C6" i="48" l="1"/>
  <c r="G12" i="48"/>
  <c r="G20" i="48" s="1"/>
  <c r="J121" i="76"/>
  <c r="F6" i="48" s="1"/>
  <c r="M121" i="76"/>
  <c r="I6" i="48" s="1"/>
  <c r="K121" i="76"/>
  <c r="G6" i="48" s="1"/>
  <c r="I121" i="76"/>
  <c r="E6" i="48" s="1"/>
  <c r="L121" i="76"/>
  <c r="H6" i="48" s="1"/>
  <c r="N121" i="76"/>
  <c r="J6" i="48" s="1"/>
  <c r="H26" i="71"/>
  <c r="H34" i="71" s="1"/>
  <c r="F26" i="71"/>
  <c r="F34" i="71" s="1"/>
  <c r="F12" i="48" s="1"/>
  <c r="D26" i="71"/>
  <c r="D34" i="71" s="1"/>
  <c r="H12" i="48" l="1"/>
  <c r="H20" i="48" s="1"/>
  <c r="D12" i="48"/>
</calcChain>
</file>

<file path=xl/sharedStrings.xml><?xml version="1.0" encoding="utf-8"?>
<sst xmlns="http://schemas.openxmlformats.org/spreadsheetml/2006/main" count="620" uniqueCount="417">
  <si>
    <t>Betriebsergebnis</t>
  </si>
  <si>
    <t>Zinsaufwand</t>
  </si>
  <si>
    <t>Zinserträge</t>
  </si>
  <si>
    <t>Beteiligungsergebnis</t>
  </si>
  <si>
    <t>Finanzergebnis</t>
  </si>
  <si>
    <t>Inhaltsübersicht</t>
  </si>
  <si>
    <t>bezogene Leistungen</t>
  </si>
  <si>
    <t>1. Erfolgsplan</t>
  </si>
  <si>
    <t>2. Vermögensplan</t>
  </si>
  <si>
    <t>Planungszeitraum:</t>
  </si>
  <si>
    <t>Bestandsveränderung</t>
  </si>
  <si>
    <t>sonstiger betrieblicher Aufwand</t>
  </si>
  <si>
    <t>Summe Aufwand</t>
  </si>
  <si>
    <t>Ergeb. d. gewöhnl. Geschäftstätigkeit</t>
  </si>
  <si>
    <t>Ergebnis nach Steuern</t>
  </si>
  <si>
    <t>Bezeichnung</t>
  </si>
  <si>
    <t>zuständiges Fachressort:</t>
  </si>
  <si>
    <t>lfd. Nr.</t>
  </si>
  <si>
    <t>Projekte</t>
  </si>
  <si>
    <t>Anteil Drittmittel</t>
  </si>
  <si>
    <t>in %</t>
  </si>
  <si>
    <t>Immaterielle Wirtschaftsgüter</t>
  </si>
  <si>
    <t>Summe immaterielle Wirtschaftsgüter</t>
  </si>
  <si>
    <t>Unbebaute und bebaute Grundstücke</t>
  </si>
  <si>
    <t>Summe unbebaute und bebaute Grundstücke</t>
  </si>
  <si>
    <t>Maschinen und technische Anlagen</t>
  </si>
  <si>
    <t>Summe Maschinen und technische Anlagen</t>
  </si>
  <si>
    <t>Andere Anlagen, Betriebs- und Geschäftsausstattung</t>
  </si>
  <si>
    <t>Summe Betriebs- und Geschäftsausstattung</t>
  </si>
  <si>
    <t>Finanzanlagen / Beteiligungen</t>
  </si>
  <si>
    <t>Summe Finanzanlagen / Beteiligungen</t>
  </si>
  <si>
    <t>Summe Investitionen</t>
  </si>
  <si>
    <t>5.1.</t>
  </si>
  <si>
    <t>1.1.</t>
  </si>
  <si>
    <t>1.2.</t>
  </si>
  <si>
    <t>Gesamtleistung</t>
  </si>
  <si>
    <t>Abschreibungen</t>
  </si>
  <si>
    <t>a.o. Ergebnis</t>
  </si>
  <si>
    <t>Der Planungszeitraum orientiert sich an den Investitionsvorhaben.</t>
  </si>
  <si>
    <t>Finanzplan</t>
  </si>
  <si>
    <t>Wirtschaftsplan</t>
  </si>
  <si>
    <t>Wirtschaftsplan für das</t>
  </si>
  <si>
    <t>Entnahme von Eigenmitteln</t>
  </si>
  <si>
    <t>Erhaltene Drittmittel</t>
  </si>
  <si>
    <t>Zuführungen aus dem Haushalt</t>
  </si>
  <si>
    <t>Summe Mittelherkunft</t>
  </si>
  <si>
    <t>Summe Mittelbedarf</t>
  </si>
  <si>
    <t>Investitionen</t>
  </si>
  <si>
    <t>Mittelverwendung Umlaufvermögen</t>
  </si>
  <si>
    <t>Zuführungen von Rücklagen</t>
  </si>
  <si>
    <t>Kredittilgung</t>
  </si>
  <si>
    <t>Abführung an den Haushalt</t>
  </si>
  <si>
    <t>Sonst. Sondervermögen:</t>
  </si>
  <si>
    <t>Kreditaufnahme</t>
  </si>
  <si>
    <r>
      <t>Summe übrige Investitionen unter 250 T€</t>
    </r>
    <r>
      <rPr>
        <b/>
        <sz val="10"/>
        <rFont val="TondoKB"/>
      </rPr>
      <t xml:space="preserve">  </t>
    </r>
  </si>
  <si>
    <t>Genehmigung durch Beschluss des Sonder-vermögensaus-schusses vom (TT.MM.JJ)</t>
  </si>
  <si>
    <t>a.o. Erträge</t>
  </si>
  <si>
    <t>a. o. Aufwand</t>
  </si>
  <si>
    <t xml:space="preserve">Steuern vom Eink. und Ertrag </t>
  </si>
  <si>
    <t>sonstige Steuern</t>
  </si>
  <si>
    <t>davon Geschäftsbesorgungsentgelte</t>
  </si>
  <si>
    <t>3. Investitionsplan</t>
  </si>
  <si>
    <t>6a</t>
  </si>
  <si>
    <t>Entgeltzahlungen aus dem Sondervermögen</t>
  </si>
  <si>
    <t>lfd. Vertrag</t>
  </si>
  <si>
    <t>Vertragsinhalt</t>
  </si>
  <si>
    <t>Entgelt</t>
  </si>
  <si>
    <t>4. Differenzierung der Geschäftsbesorgungsentgelte</t>
  </si>
  <si>
    <t>sonstige Erträge</t>
  </si>
  <si>
    <t>8a</t>
  </si>
  <si>
    <t>Haushaltsstelle</t>
  </si>
  <si>
    <t>1. Zuführungen aus dem HH¹ bzw. Forderungen an den Haushalt²</t>
  </si>
  <si>
    <t>Aus den folgenden Haushaltsstellen wurden/werden die Zuführungen geleistet:</t>
  </si>
  <si>
    <t>Zwischensumme:</t>
  </si>
  <si>
    <t>2. Sonstige Zuführungen</t>
  </si>
  <si>
    <t>z.B. BKF (mit HH-Stelle)</t>
  </si>
  <si>
    <t>z.B. GA-Förderung (mit HH-Stelle)</t>
  </si>
  <si>
    <t>z.B. EFRE (mit HH-Stelle)</t>
  </si>
  <si>
    <t>Summe Zuführungen:</t>
  </si>
  <si>
    <t>3. Zahlungen an den Haushalt</t>
  </si>
  <si>
    <t>Summe Abführungen:</t>
  </si>
  <si>
    <t>Hinweis: Die Zahlungen sind synchron im SV und im Kernhaushalt abzubilden.</t>
  </si>
  <si>
    <t>5. Einzelansätze zu Zahlungen und Forderungen an den Haushalt</t>
  </si>
  <si>
    <t>Ist</t>
  </si>
  <si>
    <t>Prognose</t>
  </si>
  <si>
    <t>Planung</t>
  </si>
  <si>
    <t>Planjahr</t>
  </si>
  <si>
    <t>Plan</t>
  </si>
  <si>
    <t>Sondervermögen/ Zahlungspflichtiger/ 
HH-Stelle</t>
  </si>
  <si>
    <t>Geschäftsbesorger/ Zahlungsempfänger</t>
  </si>
  <si>
    <t>Planungsgrößen</t>
  </si>
  <si>
    <t>Roh-, Hilfs- und Betriebsstoffe/bezogene Waren</t>
  </si>
  <si>
    <t>Umsatzerlöse</t>
  </si>
  <si>
    <t>Jahresüberschuss/Jahresfehlbetrag</t>
  </si>
  <si>
    <t>Saldo sonst. nicht liquiditätsw. Aufwendungen/Erträge</t>
  </si>
  <si>
    <t>4. Differenzierung der Geschäftsbesorgungsentgelte für die sonstigen Sondervermögen</t>
  </si>
  <si>
    <t>Zweckbestimmung/Zahlungsgrund</t>
  </si>
  <si>
    <t>Jahre 2018 bis 2021</t>
  </si>
  <si>
    <t>sonstige betriebliche Erträge - 2550</t>
  </si>
  <si>
    <t>neutrale Erträge - 2550</t>
  </si>
  <si>
    <t>Grundsteuer</t>
  </si>
  <si>
    <t>KFZ- Steuer</t>
  </si>
  <si>
    <t>PSP-Elemente</t>
  </si>
  <si>
    <t>Diverse IT-Projekte</t>
  </si>
  <si>
    <t>?</t>
  </si>
  <si>
    <t>2.1. Gund und Boden</t>
  </si>
  <si>
    <t>Kompensationsflächenpool Drepte</t>
  </si>
  <si>
    <t>SH3.1200/526</t>
  </si>
  <si>
    <t>Kompensationsflächenpool Drepte II</t>
  </si>
  <si>
    <t>SH3.1320/527</t>
  </si>
  <si>
    <t>Dreiecksfläche am Erzhafen</t>
  </si>
  <si>
    <t>Naturerleben Besucherlenkung Luneplate</t>
  </si>
  <si>
    <t>2.2. Gebäude</t>
  </si>
  <si>
    <t>Sanierung CT 4 Container</t>
  </si>
  <si>
    <t>Teilrückbau Columbusbahnhof</t>
  </si>
  <si>
    <t>SH3.1230/001</t>
  </si>
  <si>
    <t>Neubau Columbusbahnhof</t>
  </si>
  <si>
    <t>Umsiedlung US-Army CSK</t>
  </si>
  <si>
    <t>SH3.2300/017/02</t>
  </si>
  <si>
    <t>3.1. Hafenanlagen und Deponien</t>
  </si>
  <si>
    <t>Baggergutentsorgung</t>
  </si>
  <si>
    <t xml:space="preserve"> davon Deponie Seehausen</t>
  </si>
  <si>
    <t>SH3.2120/300</t>
  </si>
  <si>
    <t>Monitoringsystem Schlickeintrag KSB</t>
  </si>
  <si>
    <t>SH3.2120/014</t>
  </si>
  <si>
    <t>Wasserbauanlagen Bremen/Bremerhaven</t>
  </si>
  <si>
    <t xml:space="preserve">    Ertüchtigung Columbuskaje (nur Planung / Genehmigung)</t>
  </si>
  <si>
    <t>SH3.1120/122</t>
  </si>
  <si>
    <t>Ertüchtigung Columbuskaje (Bau)</t>
  </si>
  <si>
    <t>Sanierung Schuchmannkaje</t>
  </si>
  <si>
    <t>Sanierung Schuchmannkaje (Bau)</t>
  </si>
  <si>
    <r>
      <t>Binnenschiffsliegeplätze</t>
    </r>
    <r>
      <rPr>
        <sz val="10"/>
        <color theme="0"/>
        <rFont val="Arial"/>
        <family val="2"/>
      </rPr>
      <t xml:space="preserve"> Bremen</t>
    </r>
  </si>
  <si>
    <t xml:space="preserve">    Binnenschiffsliegeplätze "Am Deich" (Dalben, Brücken, Ufersich)</t>
  </si>
  <si>
    <t xml:space="preserve">    Binnenschiffsliegeplätze "Am Osterdeich" (Dalben, Brücken, Ufersich)</t>
  </si>
  <si>
    <t>Potenzialanalyse BiSchiLi Tiefer 1-3</t>
  </si>
  <si>
    <t xml:space="preserve">    Schmedes-Kaje (nur Dalben)</t>
  </si>
  <si>
    <t xml:space="preserve">    KKS-Anlage (CT Süd bis CT II)</t>
  </si>
  <si>
    <t>SH3.1220/016</t>
  </si>
  <si>
    <t>Umrüstung Fenderwände CTI/CTII</t>
  </si>
  <si>
    <t>SH3.2200/011</t>
  </si>
  <si>
    <t>Fenderungen an Kajen und Schleusen</t>
  </si>
  <si>
    <t>SH3.2200/020</t>
  </si>
  <si>
    <t>Rück-/Neubau Dalben Kohlenhafen</t>
  </si>
  <si>
    <t>SH3.1130/019</t>
  </si>
  <si>
    <t>Dalbenerneuerung Kohlenhafen</t>
  </si>
  <si>
    <t>Vertiefung Industriehafen</t>
  </si>
  <si>
    <t>SH3.1120/118</t>
  </si>
  <si>
    <t>Aufweitung Engstelle</t>
  </si>
  <si>
    <t>Lückenschluss Kaiserhafen II</t>
  </si>
  <si>
    <t>Liegeplatz Alexander von Humboldt</t>
  </si>
  <si>
    <t>SH3.1130/523</t>
  </si>
  <si>
    <t>Sohlertüchtigung ABC-Halbinsel</t>
  </si>
  <si>
    <t>Ersatzbau Große Drehbrücke (Vorplanung 2016 + ES-Bau 2017)</t>
  </si>
  <si>
    <t>SH3.121X/002</t>
  </si>
  <si>
    <t>Ersatzbau Große Drehbrücke (Bau)</t>
  </si>
  <si>
    <t>Steuerung KKS-Anlage</t>
  </si>
  <si>
    <t>SH3.122X/002</t>
  </si>
  <si>
    <t>Rückbau Grundkörper CT Süd (Elefantenfüße)</t>
  </si>
  <si>
    <t>Fenderungen Kap Horn</t>
  </si>
  <si>
    <t>Ersatz Pontonanlage Hansa Melasse</t>
  </si>
  <si>
    <t>SH3.11XX/008</t>
  </si>
  <si>
    <t>Infrastruktur LNG-Hüttenhafen</t>
  </si>
  <si>
    <t>SH3.11XX/009</t>
  </si>
  <si>
    <t>Großdock Kaiserhafen III</t>
  </si>
  <si>
    <t>SH3.1120/126</t>
  </si>
  <si>
    <t>Tiefer 3 Pontonanlage EFRE</t>
  </si>
  <si>
    <t>Optimierung Seeschiffsliegeplätze Osterort IV/V</t>
  </si>
  <si>
    <t>Teilerneuerung Schleusenkammerwand Nord, Schleuse OS</t>
  </si>
  <si>
    <t>3.2. Verkehrsanlagen, -flächen</t>
  </si>
  <si>
    <t>Grunderneuerung Straßen/Verkehrsanlagen</t>
  </si>
  <si>
    <t>Kap-Horn-Str. 2./3. BA (Grundsanierung)</t>
  </si>
  <si>
    <t>SH3.2200/017</t>
  </si>
  <si>
    <t>Zufahrt CSK (höhenungleiche Querung Bahnanlage)</t>
  </si>
  <si>
    <t>Zolltor Weddewarden</t>
  </si>
  <si>
    <t>SH3.1110/003</t>
  </si>
  <si>
    <t>Lkw-Abstellplätze</t>
  </si>
  <si>
    <t>Zugang Liegeplatz "Ersatztor Schleuse Oslebshausen"</t>
  </si>
  <si>
    <t>HB Ladestraße mit Rampe</t>
  </si>
  <si>
    <t>HB Windhukstraße</t>
  </si>
  <si>
    <t>HB Hafenkopf Hohentorshafen</t>
  </si>
  <si>
    <t>Lkw-Abstellplätze (Pre-Gate-Parkplätze)</t>
  </si>
  <si>
    <t>SH3.0200/005</t>
  </si>
  <si>
    <t>3.3. Hafenbahn</t>
  </si>
  <si>
    <t xml:space="preserve">Eisenbahnanlagen </t>
  </si>
  <si>
    <t>Bahnfunk</t>
  </si>
  <si>
    <t>SH3.2300/015</t>
  </si>
  <si>
    <t>Verlängerung Bhf Kaiserhafen (750 m incl. Lokabstellplätze)</t>
  </si>
  <si>
    <t>SH3.2300/016</t>
  </si>
  <si>
    <t>Ausbau Imsumer Deich (Vorstellgruppe)</t>
  </si>
  <si>
    <t>SH3.2300/017</t>
  </si>
  <si>
    <t>Vorauszahlung Siemens Projekt ID</t>
  </si>
  <si>
    <t>Bahnhof Speckenbüttel (Neubau 20er Gruppe)</t>
  </si>
  <si>
    <t>SH3.2300/018</t>
  </si>
  <si>
    <t>Ausziehgleis Bft Kaiserhafen (Weserport)</t>
  </si>
  <si>
    <t>SH3.2300/019</t>
  </si>
  <si>
    <t>IT-Verfahren</t>
  </si>
  <si>
    <t>SH3.2300/020</t>
  </si>
  <si>
    <t>Ablaufrechner Speckenbüttel</t>
  </si>
  <si>
    <t>SH3.2300/XXX</t>
  </si>
  <si>
    <t>Bahnhof Speckbüttel (Elektrifizierung 30er Gruppe)</t>
  </si>
  <si>
    <t>SH3.2300/021</t>
  </si>
  <si>
    <t>Ersatzbeschaffungen (Umbuchung aus SH2)</t>
  </si>
  <si>
    <t>Infrastruktur Datenmanagement System (IDMS)</t>
  </si>
  <si>
    <t>SH3.2300/028</t>
  </si>
  <si>
    <t>3.4. Technische Anlagen / Hafenverkehre</t>
  </si>
  <si>
    <t>elektrotechn. Anlagen Bremen/Brhv.</t>
  </si>
  <si>
    <t>ISPS-Code Überseehafen Invest</t>
  </si>
  <si>
    <t>SH3.0200/001</t>
  </si>
  <si>
    <t>CCCB neues Infosystem</t>
  </si>
  <si>
    <t>ISPS-Vorhafen Nordschleuse</t>
  </si>
  <si>
    <t>SH3.1410/001</t>
  </si>
  <si>
    <t>4.1. Schwimmende Fahrzeuge</t>
  </si>
  <si>
    <t>Anlagevermögen  Wasserfahrzeuge Baggerei</t>
  </si>
  <si>
    <t>SH3.2110/630</t>
  </si>
  <si>
    <t>Anlagevermögen  Wasserfahrzeuge Peilerei</t>
  </si>
  <si>
    <t>SH3.2130/630</t>
  </si>
  <si>
    <t>Ersatz Vermessungsschiff Habau 24</t>
  </si>
  <si>
    <t>_SH3.2110/001/05</t>
  </si>
  <si>
    <t>Ersatz "KS 3"</t>
  </si>
  <si>
    <t>_SH3.2110/001/02</t>
  </si>
  <si>
    <t>EU-Fördergelder (LNG-Schute)</t>
  </si>
  <si>
    <t>Ersatz Schlepper "Stör"</t>
  </si>
  <si>
    <t>_SH3.2110/001/04</t>
  </si>
  <si>
    <t>Ersatz "KS 4" (als LNG Schute)</t>
  </si>
  <si>
    <t>_SH3.2110/001/03</t>
  </si>
  <si>
    <t>Ersatz "KS 5"  (als LNG Schute)</t>
  </si>
  <si>
    <t>Ersatz "KS 6"  (als LNG Schute)</t>
  </si>
  <si>
    <t>Ersatz "KS 7"  (alsLNG Schute)</t>
  </si>
  <si>
    <t>Ersatz "KS 8"  (als LNG Schute)</t>
  </si>
  <si>
    <t>Ersatz Eimerkettenbagger</t>
  </si>
  <si>
    <t>4.2. Sonstige BGA</t>
  </si>
  <si>
    <t>Brandschutz (Feuerwehrausstatt. "Bruno Illing")</t>
  </si>
  <si>
    <t>SH3.4400/001</t>
  </si>
  <si>
    <t>sonstige BGA</t>
  </si>
  <si>
    <t>mehrere</t>
  </si>
  <si>
    <t>Sonstiges Sondervermögen Hafen</t>
  </si>
  <si>
    <t>SH3.1110/006</t>
  </si>
  <si>
    <t>SH3.2300/027</t>
  </si>
  <si>
    <t>SH3.3200/042</t>
  </si>
  <si>
    <t>SH3.1130/630</t>
  </si>
  <si>
    <t>SH3.1210/630</t>
  </si>
  <si>
    <t>SH3.1300/630</t>
  </si>
  <si>
    <t>SH3.2200/630</t>
  </si>
  <si>
    <t>SH3.2300/630</t>
  </si>
  <si>
    <t>SH3.3100/630</t>
  </si>
  <si>
    <t>SH3.1000/630</t>
  </si>
  <si>
    <t>SH3.3240/630</t>
  </si>
  <si>
    <t>Oberleitung Kaiserhafen</t>
  </si>
  <si>
    <t>SH3.2300/XX1</t>
  </si>
  <si>
    <t>Ertüchtigung Columbuskaje
   (nur Planung / Genehmigung)</t>
  </si>
  <si>
    <t>Rückbau Grundkörper CT Süd
   (Elefantenfüße)</t>
  </si>
  <si>
    <t>Teilerneuerung Schleusenkammerwand
   Nord, Schleuse OS</t>
  </si>
  <si>
    <t>Bahnhof Speckenbüttel
   (Neubau 20er Gruppe)</t>
  </si>
  <si>
    <t>Bahnhof Speckbüttel
   (Elektrifizierung 30er Gruppe)</t>
  </si>
  <si>
    <t>Verlängerung Bhf Kaiserhafen
   (750 m incl. Lokabstellplätze)</t>
  </si>
  <si>
    <t>Anlagevermögen Wasserfahrzeuge
   Baggerei</t>
  </si>
  <si>
    <t xml:space="preserve">   davon Deponie Seehausen</t>
  </si>
  <si>
    <t>Ersatzbeschaffungen
   (Umbuchung aus SH2)</t>
  </si>
  <si>
    <t>Anlagevermögen Wasserfahrzeuge Peilerei</t>
  </si>
  <si>
    <t>SH3.1120/118/05</t>
  </si>
  <si>
    <t xml:space="preserve">   Aufweitung Engstelle</t>
  </si>
  <si>
    <t>BP0.1000/001</t>
  </si>
  <si>
    <t>Kreuz 85/86 Planhafen</t>
  </si>
  <si>
    <t>SH3.2300/XX2</t>
  </si>
  <si>
    <t>Optimierung Seeschiffsliegeplätze
   Osterort IV/V</t>
  </si>
  <si>
    <t>SH3.11XX/012</t>
  </si>
  <si>
    <t>SH3.11XX/013</t>
  </si>
  <si>
    <t>Weserpetrol (Kalihafen)</t>
  </si>
  <si>
    <t>SH3.11XX/015</t>
  </si>
  <si>
    <t>Binnschiffsliegeplätze (Industriehafen)</t>
  </si>
  <si>
    <t>SH3.11XX/016</t>
  </si>
  <si>
    <t>SH3.11XX/014</t>
  </si>
  <si>
    <t>Infrastruktur Datenmanagement System
   (IDMS)</t>
  </si>
  <si>
    <t>Neubau Mittelbau (Kreuzfahrtterminal) </t>
  </si>
  <si>
    <t>SH3.1230/004</t>
  </si>
  <si>
    <t>SH3.1120/122/XX</t>
  </si>
  <si>
    <t>SH3.121X/002/XX</t>
  </si>
  <si>
    <t>Große Drehbrücke Ersatzbau
   (Vorplanung 2016 + ES-Bau 2017)</t>
  </si>
  <si>
    <t>Große Drehbrücke Ersatzbau (Bau)</t>
  </si>
  <si>
    <t>SH3.122X/012</t>
  </si>
  <si>
    <t>CCCB Videokomponenten erneuern</t>
  </si>
  <si>
    <t>CCCB Infosystem erneuern</t>
  </si>
  <si>
    <t>CCCB Schrankenanlage auf All-IP umstellen</t>
  </si>
  <si>
    <t>SH3.122X/011</t>
  </si>
  <si>
    <t>SH3.122X/013</t>
  </si>
  <si>
    <t>Arbeitssicherheit - Unterweisungssoftware</t>
  </si>
  <si>
    <t>SH3.122X/010</t>
  </si>
  <si>
    <t>HB Neue Fernwirktechnik</t>
  </si>
  <si>
    <t>SH3.122X/008</t>
  </si>
  <si>
    <t>Stromkaje Wasserflächenüberwachung
   (ISPS)</t>
  </si>
  <si>
    <t>SH3.122X/005</t>
  </si>
  <si>
    <t>Schleuse OS Neues Schiebetor (ISPS)</t>
  </si>
  <si>
    <t>SH3.122X/003</t>
  </si>
  <si>
    <t>Nordschleuse Neues Schiebetor (ISPS)</t>
  </si>
  <si>
    <t>SH3.122X/004</t>
  </si>
  <si>
    <t>HB Kajen- und L.-Pfad Beleuchtung</t>
  </si>
  <si>
    <t>SH3.122X/009</t>
  </si>
  <si>
    <t>Krisis - Netzabsicherung</t>
  </si>
  <si>
    <t>_SH3.1130/019/04.01</t>
  </si>
  <si>
    <t>Rück-/Neubau Dalben 909ff Kohlenhafen</t>
  </si>
  <si>
    <t>SH3.3200/630</t>
  </si>
  <si>
    <t>SH3.0200/006</t>
  </si>
  <si>
    <t>SH3.141X/002</t>
  </si>
  <si>
    <t>Digitalisierung im Hafen</t>
  </si>
  <si>
    <t>SH3.3200/065</t>
  </si>
  <si>
    <t>Aktiver Korrosionschutz an Kajen</t>
  </si>
  <si>
    <t>Grundsanierung Schuchmannkaje</t>
  </si>
  <si>
    <t>SH3.1110/004</t>
  </si>
  <si>
    <t>SH3.11XX/007</t>
  </si>
  <si>
    <t>Poolfahrzeuge (Leasingfahrzeuge) Invest</t>
  </si>
  <si>
    <t>SH3.3240/133</t>
  </si>
  <si>
    <t>Anlagevermögen Bereich 52</t>
  </si>
  <si>
    <t>SH3.5200/630</t>
  </si>
  <si>
    <t>Elektronischer Rechnungseingang</t>
  </si>
  <si>
    <t>Energiemanagement (Maßnahmen)</t>
  </si>
  <si>
    <t>SH3.3410/X10</t>
  </si>
  <si>
    <t>IT-Miniprojekte</t>
  </si>
  <si>
    <t>Baumkataster</t>
  </si>
  <si>
    <t>Software Energiemanagement</t>
  </si>
  <si>
    <t>Jedox-SAP-Schnittstelle</t>
  </si>
  <si>
    <t>Arriba-Update</t>
  </si>
  <si>
    <t>Deichschutz Lagezentrum</t>
  </si>
  <si>
    <t>GIS</t>
  </si>
  <si>
    <t>HGB-Anwendung</t>
  </si>
  <si>
    <t>SH3.3410/X17</t>
  </si>
  <si>
    <t>Microstation-Update</t>
  </si>
  <si>
    <t>Software Vergabemanagement</t>
  </si>
  <si>
    <t>SH3.3410/X11</t>
  </si>
  <si>
    <t>SH3.3410/X12</t>
  </si>
  <si>
    <t>SH3.3410/X13</t>
  </si>
  <si>
    <t>SH3.3410/X14</t>
  </si>
  <si>
    <t>SH3.3410/X15</t>
  </si>
  <si>
    <t>SH3.3410/X16</t>
  </si>
  <si>
    <t>SH3.3410/X18</t>
  </si>
  <si>
    <t>SH3.3410/X19</t>
  </si>
  <si>
    <t>SH3.3410/X20</t>
  </si>
  <si>
    <t>Neubau der Baggereiflotte</t>
  </si>
  <si>
    <t>SH3.2110/001</t>
  </si>
  <si>
    <t>Platzhalter Planung 18/19</t>
  </si>
  <si>
    <t>SH3.3410/X21</t>
  </si>
  <si>
    <t>²</t>
  </si>
  <si>
    <t>Westkaje Kaiserhafen III²</t>
  </si>
  <si>
    <t>LNG Infrastruktur Columbusinsel</t>
  </si>
  <si>
    <t>SH3.11XX/017</t>
  </si>
  <si>
    <t>SH3.11XX/018</t>
  </si>
  <si>
    <t>SV-Hafen / SWAH</t>
  </si>
  <si>
    <t>bremenports GmbH &amp; Co KG</t>
  </si>
  <si>
    <t>GBV</t>
  </si>
  <si>
    <t>Aufwandsersatz</t>
  </si>
  <si>
    <t>Geschäftsbesorgung</t>
  </si>
  <si>
    <t>Ist*</t>
  </si>
  <si>
    <t>*</t>
  </si>
  <si>
    <t>Anlagen in Bau (kreditfinanziert)</t>
  </si>
  <si>
    <t>CT IIIa</t>
  </si>
  <si>
    <t>SH3.1310/500</t>
  </si>
  <si>
    <t>Osthafen</t>
  </si>
  <si>
    <t>SH3.1320/526</t>
  </si>
  <si>
    <t>CT 4 (inkl. CT Süd und Verformung)</t>
  </si>
  <si>
    <t>SH3.1300/001</t>
  </si>
  <si>
    <t>Kaiserschleuse (inkl. Möweninsel)</t>
  </si>
  <si>
    <t>SH3.1300/010</t>
  </si>
  <si>
    <t>Summe Investitionen (kreditfinanziert)</t>
  </si>
  <si>
    <t>Summe Investitionen (haushaltsfinanziert)</t>
  </si>
  <si>
    <t>Vorfinanzierung aus OTB-Mitteln (2016-2018) sowie Rückführung der Mittel (2018: 16,3 Mio. und 2019: 8,4 Mio.)</t>
  </si>
  <si>
    <t>Hafenzuwässerung</t>
  </si>
  <si>
    <t>Restbuchwerte Anlagenabgänge</t>
  </si>
  <si>
    <t>3801/564 13-4</t>
  </si>
  <si>
    <t>3801/564 14-2</t>
  </si>
  <si>
    <t>3801/564 15-0</t>
  </si>
  <si>
    <t>3801/564 16-9</t>
  </si>
  <si>
    <t>3801/564 17-7</t>
  </si>
  <si>
    <t>3801/564 18-5</t>
  </si>
  <si>
    <t>3801/564 19-3</t>
  </si>
  <si>
    <t>3801/564 30-4</t>
  </si>
  <si>
    <t>3801/564 31-2</t>
  </si>
  <si>
    <t>3801/634 11-6</t>
  </si>
  <si>
    <t>3801/634 20-5</t>
  </si>
  <si>
    <t>3801/884 13-9</t>
  </si>
  <si>
    <t>3801/884 14-7</t>
  </si>
  <si>
    <t>3801/884 15-5</t>
  </si>
  <si>
    <t>3801/884 16-3</t>
  </si>
  <si>
    <t>3801/884 17-1</t>
  </si>
  <si>
    <t>3801/884 18-0</t>
  </si>
  <si>
    <t>3801/884 19-8</t>
  </si>
  <si>
    <t>3801/884 20-1</t>
  </si>
  <si>
    <t>3801/884 21-0</t>
  </si>
  <si>
    <t>3801/884 22-8</t>
  </si>
  <si>
    <t>Zinsen für Projekt 9201-S Baggergutentsorgung Bremen</t>
  </si>
  <si>
    <t>Zinsen für Projekt 9902-S Schleuse Oslepshausen</t>
  </si>
  <si>
    <t>Zinsen für Projekt 9001-S Containerterminal III Nord</t>
  </si>
  <si>
    <t xml:space="preserve">Zinsen für Projekt 9901-S Containerterminal III a </t>
  </si>
  <si>
    <t>Zinsen für Projekt 9805-S Baggergut Bremerhaven (Zuwässerungskanal Überseehafen)</t>
  </si>
  <si>
    <t>Zinsen für Projekt 0301-S Umgestaltung Osthafen</t>
  </si>
  <si>
    <t>Zinsen für Projekt 0601-S Neubau der Kaiserschleuse</t>
  </si>
  <si>
    <t>Zinsen für Projekt 0403-S CT IV</t>
  </si>
  <si>
    <t>Zinsen für Projekt 0501-S Jade-Weser-Port</t>
  </si>
  <si>
    <t>Zuführung an das SV Hafen (konsumtiv) (Sachkosten)</t>
  </si>
  <si>
    <t>Zuweisung an das SV Hafen zur Deckung der Mehrbelastung aus der getrennten Abwassergebühr</t>
  </si>
  <si>
    <t>Zuführung an SV Hafen - Unterbringung Hafenschlick (Kapitaldienstfinanzierung)</t>
  </si>
  <si>
    <t>Zuführung an SV Hafen - Schleuse Oslepshausen (Kapitaldienstfinanzierung)</t>
  </si>
  <si>
    <t>Zuführung an SV Hafen - CT III (Kapitaldienstfinanzierung)</t>
  </si>
  <si>
    <t>Zuführung an SV Hafen - CT III a (Kapitaldienstfinanzierung)</t>
  </si>
  <si>
    <t>Zuführung an SV Hafen - Hafenzuwässerung (Kapitaldienstfinanzierung)</t>
  </si>
  <si>
    <t>Zuführung an SV Hafen - CT IV (Kapitaldienstfinanzierung)</t>
  </si>
  <si>
    <t>Zuführung an SV Hafen - Neubau Kaiserschleuse (Kapitaldienstfinanzierung)</t>
  </si>
  <si>
    <t>Zuführung an SV Hafen - Umgestaltung Osthafen (Kapitaldienstfinanzierung)</t>
  </si>
  <si>
    <t>Zuführung an SV Hafen - Jade-Weser-Port (Kapitaldienstfinanzierung)</t>
  </si>
  <si>
    <t>An das SV Hafen für Investitionen</t>
  </si>
  <si>
    <t>3801/234 01-0</t>
  </si>
  <si>
    <t>3801/334 10-4</t>
  </si>
  <si>
    <t>Abführung vom SV Hafen</t>
  </si>
  <si>
    <t>Zuweisung des SV Hafen für OTB</t>
  </si>
  <si>
    <t>vom SV Hafen für Personal</t>
  </si>
  <si>
    <t>3854/234 55-1</t>
  </si>
  <si>
    <t>3801/334 01-5</t>
  </si>
  <si>
    <t>¹    betrifft die Jahre 2015 und 2016</t>
  </si>
  <si>
    <t>²    betrifft die Jahre 2017 bis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</si>
</sst>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\ [$€]_-;\-* #,##0.00\ [$€]_-;_-* &quot;-&quot;??\ [$€]_-;_-@_-"/>
    <numFmt numFmtId="166" formatCode=";;;"/>
    <numFmt numFmtId="167" formatCode="#,##0\ _€;#,##0\ _€"/>
  </numFmts>
  <fonts count="50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sz val="11"/>
      <name val="Frutiger 55 Roman"/>
    </font>
    <font>
      <sz val="10"/>
      <name val="Univers"/>
      <family val="2"/>
    </font>
    <font>
      <sz val="11"/>
      <name val="Univers"/>
      <family val="2"/>
    </font>
    <font>
      <sz val="12"/>
      <name val="Univers"/>
      <family val="2"/>
    </font>
    <font>
      <sz val="8"/>
      <name val="Univers"/>
      <family val="2"/>
    </font>
    <font>
      <sz val="9"/>
      <name val="Univers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Frutiger 55 Roman"/>
    </font>
    <font>
      <b/>
      <i/>
      <sz val="10"/>
      <name val="Arial"/>
      <family val="2"/>
    </font>
    <font>
      <vertAlign val="superscript"/>
      <sz val="8"/>
      <name val="Arial"/>
      <family val="2"/>
    </font>
    <font>
      <b/>
      <sz val="10"/>
      <name val="TondoKB"/>
    </font>
    <font>
      <sz val="10"/>
      <name val="TondoKB"/>
    </font>
    <font>
      <b/>
      <sz val="14"/>
      <name val="TondoKB"/>
    </font>
    <font>
      <b/>
      <u/>
      <sz val="10"/>
      <name val="TondoKB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ondoKB"/>
    </font>
    <font>
      <sz val="11"/>
      <name val="TondoKB"/>
    </font>
    <font>
      <sz val="10"/>
      <color theme="1"/>
      <name val="TondoKB"/>
    </font>
    <font>
      <b/>
      <sz val="10"/>
      <color theme="1"/>
      <name val="TondoKB"/>
    </font>
    <font>
      <i/>
      <sz val="8"/>
      <name val="Arial"/>
      <family val="2"/>
    </font>
    <font>
      <sz val="10"/>
      <color theme="0"/>
      <name val="Arial"/>
      <family val="2"/>
    </font>
    <font>
      <i/>
      <sz val="10"/>
      <name val="TondoKB"/>
    </font>
    <font>
      <b/>
      <i/>
      <u/>
      <sz val="10"/>
      <name val="TondoKB"/>
    </font>
    <font>
      <sz val="11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9"/>
      <color theme="0"/>
      <name val="Segoe UI"/>
      <family val="2"/>
    </font>
    <font>
      <sz val="9"/>
      <color rgb="FF004C93"/>
      <name val="Segoe UI"/>
      <family val="2"/>
    </font>
    <font>
      <sz val="9"/>
      <name val="Segoe UI"/>
      <family val="2"/>
    </font>
    <font>
      <i/>
      <sz val="9"/>
      <name val="Segoe UI"/>
      <family val="2"/>
    </font>
    <font>
      <sz val="8"/>
      <name val="Frutiger 55 Roman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72AB"/>
        <bgColor indexed="64"/>
      </patternFill>
    </fill>
    <fill>
      <patternFill patternType="solid">
        <fgColor rgb="FFD2D2D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rgb="FFE8F7FE"/>
      </left>
      <right style="thin">
        <color rgb="FFE8F7FE"/>
      </right>
      <top style="thin">
        <color rgb="FFE8F7FE"/>
      </top>
      <bottom style="thin">
        <color rgb="FFE8F7FE"/>
      </bottom>
      <diagonal/>
    </border>
    <border>
      <left/>
      <right/>
      <top/>
      <bottom style="thin">
        <color rgb="FFE8F7FE"/>
      </bottom>
      <diagonal/>
    </border>
    <border>
      <left/>
      <right style="thin">
        <color theme="0"/>
      </right>
      <top style="hair">
        <color rgb="FFD7F1FD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hair">
        <color rgb="FF004C93"/>
      </bottom>
      <diagonal/>
    </border>
    <border>
      <left/>
      <right/>
      <top style="hair">
        <color rgb="FFD7F1FD"/>
      </top>
      <bottom/>
      <diagonal/>
    </border>
    <border>
      <left/>
      <right/>
      <top style="thin">
        <color rgb="FFE8F7FE"/>
      </top>
      <bottom/>
      <diagonal/>
    </border>
    <border>
      <left/>
      <right/>
      <top style="hair">
        <color rgb="FF004C93"/>
      </top>
      <bottom style="hair">
        <color rgb="FFE8F7FE"/>
      </bottom>
      <diagonal/>
    </border>
  </borders>
  <cellStyleXfs count="87">
    <xf numFmtId="0" fontId="0" fillId="0" borderId="0"/>
    <xf numFmtId="14" fontId="5" fillId="0" borderId="0" applyFill="0" applyBorder="0" applyProtection="0">
      <alignment horizontal="center" vertical="top" wrapText="1"/>
      <protection locked="0"/>
    </xf>
    <xf numFmtId="14" fontId="6" fillId="0" borderId="0" applyFill="0" applyBorder="0" applyProtection="0">
      <alignment horizontal="center" vertical="top" wrapText="1"/>
      <protection locked="0"/>
    </xf>
    <xf numFmtId="14" fontId="7" fillId="0" borderId="0" applyFill="0" applyBorder="0" applyProtection="0">
      <alignment horizontal="center" vertical="top" wrapText="1"/>
      <protection locked="0"/>
    </xf>
    <xf numFmtId="14" fontId="8" fillId="0" borderId="0" applyFill="0" applyBorder="0" applyProtection="0">
      <alignment horizontal="center" vertical="top" wrapText="1"/>
      <protection locked="0"/>
    </xf>
    <xf numFmtId="14" fontId="9" fillId="0" borderId="0" applyFill="0" applyBorder="0" applyProtection="0">
      <alignment horizontal="center" vertical="top" wrapText="1"/>
      <protection locked="0"/>
    </xf>
    <xf numFmtId="0" fontId="10" fillId="0" borderId="0"/>
    <xf numFmtId="49" fontId="11" fillId="0" borderId="0" applyFill="0" applyBorder="0" applyProtection="0">
      <protection locked="0"/>
    </xf>
    <xf numFmtId="49" fontId="11" fillId="0" borderId="0" applyFill="0" applyBorder="0" applyProtection="0">
      <alignment wrapText="1"/>
      <protection locked="0"/>
    </xf>
    <xf numFmtId="49" fontId="12" fillId="0" borderId="0" applyFill="0" applyBorder="0" applyProtection="0">
      <protection locked="0"/>
    </xf>
    <xf numFmtId="49" fontId="12" fillId="0" borderId="0" applyFill="0" applyBorder="0" applyProtection="0">
      <alignment wrapText="1"/>
      <protection locked="0"/>
    </xf>
    <xf numFmtId="49" fontId="13" fillId="0" borderId="0" applyFill="0" applyBorder="0" applyProtection="0">
      <protection locked="0"/>
    </xf>
    <xf numFmtId="49" fontId="13" fillId="0" borderId="0" applyFill="0" applyBorder="0" applyProtection="0">
      <alignment wrapText="1"/>
      <protection locked="0"/>
    </xf>
    <xf numFmtId="49" fontId="14" fillId="0" borderId="0" applyFill="0" applyBorder="0" applyProtection="0">
      <protection locked="0"/>
    </xf>
    <xf numFmtId="49" fontId="14" fillId="0" borderId="0" applyFill="0" applyBorder="0" applyProtection="0">
      <alignment wrapText="1"/>
      <protection locked="0"/>
    </xf>
    <xf numFmtId="49" fontId="15" fillId="0" borderId="0" applyFill="0" applyBorder="0" applyProtection="0">
      <protection locked="0"/>
    </xf>
    <xf numFmtId="49" fontId="15" fillId="0" borderId="0" applyFill="0" applyBorder="0" applyProtection="0">
      <alignment wrapText="1"/>
      <protection locked="0"/>
    </xf>
    <xf numFmtId="49" fontId="5" fillId="0" borderId="0" applyFill="0" applyBorder="0" applyProtection="0">
      <alignment horizontal="center" vertical="top" wrapText="1"/>
      <protection locked="0"/>
    </xf>
    <xf numFmtId="49" fontId="6" fillId="0" borderId="0" applyFill="0" applyBorder="0" applyProtection="0">
      <alignment horizontal="center" vertical="top" wrapText="1"/>
      <protection locked="0"/>
    </xf>
    <xf numFmtId="49" fontId="7" fillId="0" borderId="0" applyFill="0" applyBorder="0" applyProtection="0">
      <alignment horizontal="center" vertical="top" wrapText="1"/>
      <protection locked="0"/>
    </xf>
    <xf numFmtId="49" fontId="8" fillId="0" borderId="0" applyFill="0" applyBorder="0" applyProtection="0">
      <alignment horizontal="center" vertical="top" wrapText="1"/>
      <protection locked="0"/>
    </xf>
    <xf numFmtId="49" fontId="9" fillId="0" borderId="0" applyFill="0" applyBorder="0" applyProtection="0">
      <alignment horizontal="center" vertical="top" wrapText="1"/>
      <protection locked="0"/>
    </xf>
    <xf numFmtId="3" fontId="11" fillId="0" borderId="0" applyFill="0" applyBorder="0" applyProtection="0">
      <protection locked="0"/>
    </xf>
    <xf numFmtId="3" fontId="12" fillId="0" borderId="0" applyFill="0" applyBorder="0" applyProtection="0">
      <protection locked="0"/>
    </xf>
    <xf numFmtId="3" fontId="13" fillId="0" borderId="0" applyFill="0" applyBorder="0" applyProtection="0">
      <protection locked="0"/>
    </xf>
    <xf numFmtId="3" fontId="14" fillId="0" borderId="0" applyFill="0" applyBorder="0" applyProtection="0">
      <protection locked="0"/>
    </xf>
    <xf numFmtId="3" fontId="15" fillId="0" borderId="0" applyFill="0" applyBorder="0" applyProtection="0">
      <protection locked="0"/>
    </xf>
    <xf numFmtId="164" fontId="11" fillId="0" borderId="0" applyFill="0" applyBorder="0" applyProtection="0">
      <protection locked="0"/>
    </xf>
    <xf numFmtId="164" fontId="12" fillId="0" borderId="0" applyFill="0" applyBorder="0" applyProtection="0">
      <protection locked="0"/>
    </xf>
    <xf numFmtId="164" fontId="13" fillId="0" borderId="0" applyFill="0" applyBorder="0" applyProtection="0">
      <protection locked="0"/>
    </xf>
    <xf numFmtId="164" fontId="14" fillId="0" borderId="0" applyFill="0" applyBorder="0" applyProtection="0">
      <protection locked="0"/>
    </xf>
    <xf numFmtId="164" fontId="15" fillId="0" borderId="0" applyFill="0" applyBorder="0" applyProtection="0">
      <protection locked="0"/>
    </xf>
    <xf numFmtId="4" fontId="11" fillId="0" borderId="0" applyFill="0" applyBorder="0" applyProtection="0">
      <protection locked="0"/>
    </xf>
    <xf numFmtId="4" fontId="12" fillId="0" borderId="0" applyFill="0" applyBorder="0" applyProtection="0">
      <protection locked="0"/>
    </xf>
    <xf numFmtId="4" fontId="13" fillId="0" borderId="0" applyFill="0" applyBorder="0" applyProtection="0">
      <protection locked="0"/>
    </xf>
    <xf numFmtId="4" fontId="14" fillId="0" borderId="0" applyFill="0" applyBorder="0" applyProtection="0">
      <protection locked="0"/>
    </xf>
    <xf numFmtId="4" fontId="15" fillId="0" borderId="0" applyFill="0" applyBorder="0" applyProtection="0">
      <protection locked="0"/>
    </xf>
    <xf numFmtId="0" fontId="2" fillId="0" borderId="0"/>
    <xf numFmtId="0" fontId="33" fillId="0" borderId="0"/>
    <xf numFmtId="0" fontId="2" fillId="0" borderId="0"/>
    <xf numFmtId="0" fontId="33" fillId="0" borderId="0"/>
    <xf numFmtId="165" fontId="2" fillId="0" borderId="0" applyFont="0" applyFill="0" applyBorder="0" applyAlignment="0" applyProtection="0"/>
    <xf numFmtId="0" fontId="42" fillId="8" borderId="0">
      <alignment horizontal="left"/>
    </xf>
    <xf numFmtId="0" fontId="42" fillId="9" borderId="0">
      <alignment horizontal="left"/>
    </xf>
    <xf numFmtId="0" fontId="43" fillId="10" borderId="0">
      <alignment horizontal="left"/>
    </xf>
    <xf numFmtId="0" fontId="42" fillId="11" borderId="0">
      <alignment horizontal="left"/>
    </xf>
    <xf numFmtId="0" fontId="42" fillId="12" borderId="0">
      <alignment horizontal="left"/>
    </xf>
    <xf numFmtId="0" fontId="43" fillId="13" borderId="0">
      <alignment horizontal="left"/>
    </xf>
    <xf numFmtId="166" fontId="42" fillId="0" borderId="0">
      <alignment horizontal="left"/>
    </xf>
    <xf numFmtId="166" fontId="44" fillId="0" borderId="0">
      <alignment horizontal="left"/>
    </xf>
    <xf numFmtId="0" fontId="42" fillId="12" borderId="0"/>
    <xf numFmtId="166" fontId="42" fillId="0" borderId="0"/>
    <xf numFmtId="166" fontId="44" fillId="0" borderId="0"/>
    <xf numFmtId="49" fontId="42" fillId="8" borderId="0">
      <alignment horizontal="left"/>
    </xf>
    <xf numFmtId="49" fontId="42" fillId="9" borderId="0">
      <alignment horizontal="left"/>
    </xf>
    <xf numFmtId="49" fontId="43" fillId="10" borderId="0">
      <alignment horizontal="left"/>
    </xf>
    <xf numFmtId="3" fontId="2" fillId="4" borderId="20"/>
    <xf numFmtId="0" fontId="42" fillId="11" borderId="0">
      <alignment horizontal="left"/>
    </xf>
    <xf numFmtId="49" fontId="42" fillId="11" borderId="0">
      <alignment horizontal="left"/>
    </xf>
    <xf numFmtId="49" fontId="42" fillId="12" borderId="0">
      <alignment horizontal="left"/>
    </xf>
    <xf numFmtId="49" fontId="43" fillId="13" borderId="0">
      <alignment horizontal="left"/>
    </xf>
    <xf numFmtId="0" fontId="1" fillId="0" borderId="0"/>
    <xf numFmtId="0" fontId="42" fillId="0" borderId="0"/>
    <xf numFmtId="0" fontId="45" fillId="14" borderId="21">
      <alignment horizontal="center" vertical="center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22">
      <alignment horizontal="center"/>
    </xf>
    <xf numFmtId="0" fontId="46" fillId="0" borderId="22">
      <alignment horizontal="left"/>
    </xf>
    <xf numFmtId="0" fontId="46" fillId="0" borderId="23">
      <alignment horizontal="left"/>
    </xf>
    <xf numFmtId="0" fontId="46" fillId="0" borderId="23">
      <alignment horizontal="left"/>
    </xf>
    <xf numFmtId="166" fontId="46" fillId="0" borderId="24">
      <alignment horizontal="left"/>
    </xf>
    <xf numFmtId="166" fontId="46" fillId="0" borderId="24">
      <alignment horizontal="left"/>
    </xf>
    <xf numFmtId="166" fontId="44" fillId="0" borderId="24">
      <alignment horizontal="left"/>
    </xf>
    <xf numFmtId="0" fontId="46" fillId="0" borderId="0">
      <alignment horizontal="center"/>
    </xf>
    <xf numFmtId="166" fontId="46" fillId="0" borderId="25"/>
    <xf numFmtId="166" fontId="46" fillId="0" borderId="26"/>
    <xf numFmtId="166" fontId="46" fillId="0" borderId="26"/>
    <xf numFmtId="0" fontId="46" fillId="0" borderId="27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3" fontId="47" fillId="4" borderId="28"/>
    <xf numFmtId="3" fontId="48" fillId="15" borderId="0"/>
    <xf numFmtId="0" fontId="46" fillId="0" borderId="29">
      <alignment horizontal="center"/>
    </xf>
    <xf numFmtId="0" fontId="46" fillId="0" borderId="30">
      <alignment horizontal="left"/>
    </xf>
    <xf numFmtId="0" fontId="46" fillId="0" borderId="30">
      <alignment horizontal="left"/>
    </xf>
    <xf numFmtId="0" fontId="46" fillId="0" borderId="30">
      <alignment horizontal="left"/>
    </xf>
  </cellStyleXfs>
  <cellXfs count="370">
    <xf numFmtId="0" fontId="0" fillId="0" borderId="0" xfId="0"/>
    <xf numFmtId="0" fontId="10" fillId="0" borderId="0" xfId="6"/>
    <xf numFmtId="0" fontId="10" fillId="0" borderId="0" xfId="6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19" fillId="0" borderId="0" xfId="0" applyFont="1"/>
    <xf numFmtId="3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wrapText="1"/>
      <protection hidden="1"/>
    </xf>
    <xf numFmtId="3" fontId="2" fillId="0" borderId="0" xfId="0" applyNumberFormat="1" applyFont="1" applyProtection="1">
      <protection hidden="1"/>
    </xf>
    <xf numFmtId="0" fontId="3" fillId="0" borderId="0" xfId="6" applyFont="1"/>
    <xf numFmtId="0" fontId="18" fillId="0" borderId="0" xfId="6" applyFont="1"/>
    <xf numFmtId="0" fontId="4" fillId="0" borderId="0" xfId="6" applyFont="1"/>
    <xf numFmtId="0" fontId="23" fillId="0" borderId="4" xfId="6" applyFont="1" applyBorder="1"/>
    <xf numFmtId="0" fontId="22" fillId="0" borderId="5" xfId="6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6" fillId="0" borderId="5" xfId="6" applyFont="1" applyBorder="1" applyAlignment="1">
      <alignment vertical="center"/>
    </xf>
    <xf numFmtId="0" fontId="23" fillId="0" borderId="0" xfId="6" applyFont="1" applyBorder="1"/>
    <xf numFmtId="0" fontId="22" fillId="0" borderId="5" xfId="6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3" fontId="2" fillId="0" borderId="8" xfId="0" applyNumberFormat="1" applyFont="1" applyBorder="1" applyAlignment="1" applyProtection="1">
      <alignment wrapText="1"/>
      <protection hidden="1"/>
    </xf>
    <xf numFmtId="3" fontId="2" fillId="0" borderId="5" xfId="0" applyNumberFormat="1" applyFont="1" applyBorder="1" applyAlignment="1" applyProtection="1">
      <alignment wrapText="1"/>
      <protection hidden="1"/>
    </xf>
    <xf numFmtId="3" fontId="3" fillId="2" borderId="5" xfId="0" applyNumberFormat="1" applyFont="1" applyFill="1" applyBorder="1" applyAlignment="1" applyProtection="1">
      <alignment wrapText="1"/>
      <protection hidden="1"/>
    </xf>
    <xf numFmtId="3" fontId="3" fillId="2" borderId="9" xfId="0" applyNumberFormat="1" applyFont="1" applyFill="1" applyBorder="1" applyAlignment="1" applyProtection="1">
      <alignment wrapText="1"/>
      <protection hidden="1"/>
    </xf>
    <xf numFmtId="3" fontId="2" fillId="0" borderId="12" xfId="0" applyNumberFormat="1" applyFont="1" applyBorder="1" applyAlignment="1" applyProtection="1">
      <alignment wrapText="1"/>
      <protection hidden="1"/>
    </xf>
    <xf numFmtId="3" fontId="3" fillId="0" borderId="0" xfId="0" applyNumberFormat="1" applyFont="1" applyProtection="1">
      <protection hidden="1"/>
    </xf>
    <xf numFmtId="3" fontId="21" fillId="0" borderId="0" xfId="0" applyNumberFormat="1" applyFont="1" applyBorder="1" applyAlignment="1" applyProtection="1">
      <alignment wrapText="1"/>
      <protection hidden="1"/>
    </xf>
    <xf numFmtId="3" fontId="3" fillId="0" borderId="0" xfId="0" applyNumberFormat="1" applyFont="1" applyFill="1" applyBorder="1" applyProtection="1">
      <protection hidden="1"/>
    </xf>
    <xf numFmtId="3" fontId="2" fillId="0" borderId="0" xfId="0" applyNumberFormat="1" applyFont="1" applyFill="1" applyBorder="1" applyProtection="1">
      <protection locked="0"/>
    </xf>
    <xf numFmtId="0" fontId="24" fillId="0" borderId="5" xfId="6" applyFont="1" applyBorder="1"/>
    <xf numFmtId="0" fontId="3" fillId="3" borderId="11" xfId="0" applyFont="1" applyFill="1" applyBorder="1"/>
    <xf numFmtId="3" fontId="3" fillId="3" borderId="5" xfId="0" applyNumberFormat="1" applyFont="1" applyFill="1" applyBorder="1" applyAlignment="1" applyProtection="1">
      <alignment wrapText="1"/>
      <protection hidden="1"/>
    </xf>
    <xf numFmtId="0" fontId="16" fillId="0" borderId="5" xfId="6" applyFont="1" applyBorder="1" applyAlignment="1">
      <alignment horizontal="center" vertical="center"/>
    </xf>
    <xf numFmtId="0" fontId="16" fillId="0" borderId="0" xfId="6" applyFont="1" applyBorder="1" applyAlignment="1">
      <alignment horizontal="center" vertical="center"/>
    </xf>
    <xf numFmtId="3" fontId="3" fillId="2" borderId="14" xfId="0" applyNumberFormat="1" applyFont="1" applyFill="1" applyBorder="1" applyAlignment="1" applyProtection="1">
      <alignment wrapText="1"/>
      <protection hidden="1"/>
    </xf>
    <xf numFmtId="0" fontId="22" fillId="0" borderId="8" xfId="6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2" fillId="0" borderId="0" xfId="6" applyFont="1" applyBorder="1" applyAlignment="1">
      <alignment vertical="top"/>
    </xf>
    <xf numFmtId="0" fontId="22" fillId="0" borderId="9" xfId="6" applyFont="1" applyBorder="1" applyAlignment="1">
      <alignment vertical="top"/>
    </xf>
    <xf numFmtId="0" fontId="22" fillId="0" borderId="15" xfId="6" applyFont="1" applyBorder="1" applyAlignment="1">
      <alignment vertical="top"/>
    </xf>
    <xf numFmtId="0" fontId="22" fillId="0" borderId="5" xfId="6" applyFont="1" applyBorder="1" applyAlignment="1">
      <alignment horizontal="center" vertical="center"/>
    </xf>
    <xf numFmtId="0" fontId="22" fillId="0" borderId="0" xfId="6" applyFont="1" applyBorder="1" applyAlignment="1">
      <alignment horizontal="center" vertical="center"/>
    </xf>
    <xf numFmtId="0" fontId="22" fillId="0" borderId="4" xfId="6" applyFont="1" applyBorder="1" applyAlignment="1">
      <alignment horizontal="center" vertical="center"/>
    </xf>
    <xf numFmtId="3" fontId="25" fillId="0" borderId="0" xfId="0" applyNumberFormat="1" applyFont="1" applyProtection="1">
      <protection hidden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Fill="1"/>
    <xf numFmtId="38" fontId="0" fillId="0" borderId="0" xfId="0" applyNumberFormat="1" applyFill="1" applyBorder="1"/>
    <xf numFmtId="0" fontId="0" fillId="0" borderId="5" xfId="0" applyBorder="1"/>
    <xf numFmtId="0" fontId="2" fillId="0" borderId="5" xfId="0" applyFont="1" applyBorder="1"/>
    <xf numFmtId="0" fontId="17" fillId="0" borderId="0" xfId="6" applyFont="1"/>
    <xf numFmtId="3" fontId="17" fillId="0" borderId="0" xfId="0" applyNumberFormat="1" applyFont="1" applyBorder="1" applyAlignment="1" applyProtection="1">
      <alignment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hidden="1"/>
    </xf>
    <xf numFmtId="0" fontId="2" fillId="0" borderId="5" xfId="0" applyFont="1" applyFill="1" applyBorder="1"/>
    <xf numFmtId="0" fontId="2" fillId="0" borderId="1" xfId="0" applyFont="1" applyBorder="1" applyAlignment="1">
      <alignment horizontal="center"/>
    </xf>
    <xf numFmtId="3" fontId="21" fillId="0" borderId="5" xfId="0" applyNumberFormat="1" applyFont="1" applyBorder="1" applyAlignment="1" applyProtection="1">
      <alignment horizontal="left" wrapText="1" indent="1"/>
      <protection hidden="1"/>
    </xf>
    <xf numFmtId="3" fontId="2" fillId="0" borderId="1" xfId="0" applyNumberFormat="1" applyFont="1" applyBorder="1" applyAlignment="1" applyProtection="1">
      <alignment horizontal="center"/>
      <protection hidden="1"/>
    </xf>
    <xf numFmtId="3" fontId="2" fillId="0" borderId="2" xfId="0" applyNumberFormat="1" applyFont="1" applyBorder="1" applyAlignment="1" applyProtection="1">
      <alignment horizontal="center"/>
      <protection hidden="1"/>
    </xf>
    <xf numFmtId="3" fontId="2" fillId="0" borderId="3" xfId="0" applyNumberFormat="1" applyFont="1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0" fontId="16" fillId="4" borderId="13" xfId="6" applyFont="1" applyFill="1" applyBorder="1" applyAlignment="1">
      <alignment horizontal="center"/>
    </xf>
    <xf numFmtId="0" fontId="4" fillId="2" borderId="5" xfId="6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0" xfId="0" applyNumberFormat="1" applyFont="1" applyBorder="1" applyAlignment="1" applyProtection="1">
      <alignment wrapText="1"/>
      <protection hidden="1"/>
    </xf>
    <xf numFmtId="3" fontId="0" fillId="0" borderId="3" xfId="0" applyNumberFormat="1" applyBorder="1"/>
    <xf numFmtId="0" fontId="0" fillId="0" borderId="0" xfId="0" applyBorder="1"/>
    <xf numFmtId="3" fontId="2" fillId="0" borderId="13" xfId="0" applyNumberFormat="1" applyFont="1" applyBorder="1" applyAlignment="1" applyProtection="1">
      <alignment horizontal="center" wrapText="1"/>
      <protection hidden="1"/>
    </xf>
    <xf numFmtId="0" fontId="0" fillId="0" borderId="9" xfId="0" applyBorder="1"/>
    <xf numFmtId="2" fontId="2" fillId="6" borderId="2" xfId="0" applyNumberFormat="1" applyFont="1" applyFill="1" applyBorder="1" applyAlignment="1">
      <alignment horizontal="center" vertical="center" wrapText="1"/>
    </xf>
    <xf numFmtId="3" fontId="0" fillId="0" borderId="6" xfId="0" applyNumberFormat="1" applyBorder="1"/>
    <xf numFmtId="0" fontId="0" fillId="0" borderId="5" xfId="0" applyBorder="1" applyAlignment="1">
      <alignment horizontal="left"/>
    </xf>
    <xf numFmtId="3" fontId="0" fillId="0" borderId="4" xfId="0" applyNumberFormat="1" applyBorder="1"/>
    <xf numFmtId="3" fontId="0" fillId="0" borderId="10" xfId="0" applyNumberFormat="1" applyBorder="1"/>
    <xf numFmtId="3" fontId="0" fillId="0" borderId="8" xfId="0" applyNumberFormat="1" applyBorder="1"/>
    <xf numFmtId="3" fontId="0" fillId="0" borderId="5" xfId="0" applyNumberFormat="1" applyBorder="1"/>
    <xf numFmtId="3" fontId="0" fillId="0" borderId="9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31" fillId="0" borderId="5" xfId="0" applyNumberFormat="1" applyFont="1" applyBorder="1" applyAlignment="1" applyProtection="1">
      <alignment wrapText="1"/>
      <protection hidden="1"/>
    </xf>
    <xf numFmtId="3" fontId="2" fillId="0" borderId="6" xfId="0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3" fillId="3" borderId="4" xfId="0" applyNumberFormat="1" applyFont="1" applyFill="1" applyBorder="1" applyAlignment="1" applyProtection="1">
      <alignment wrapText="1"/>
      <protection hidden="1"/>
    </xf>
    <xf numFmtId="3" fontId="3" fillId="2" borderId="17" xfId="0" applyNumberFormat="1" applyFont="1" applyFill="1" applyBorder="1" applyProtection="1">
      <protection hidden="1"/>
    </xf>
    <xf numFmtId="3" fontId="3" fillId="2" borderId="10" xfId="0" applyNumberFormat="1" applyFont="1" applyFill="1" applyBorder="1" applyAlignment="1" applyProtection="1">
      <alignment wrapText="1"/>
      <protection hidden="1"/>
    </xf>
    <xf numFmtId="3" fontId="2" fillId="0" borderId="1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3" fontId="3" fillId="3" borderId="2" xfId="0" applyNumberFormat="1" applyFont="1" applyFill="1" applyBorder="1" applyAlignment="1" applyProtection="1">
      <alignment wrapText="1"/>
      <protection hidden="1"/>
    </xf>
    <xf numFmtId="3" fontId="3" fillId="2" borderId="18" xfId="0" applyNumberFormat="1" applyFont="1" applyFill="1" applyBorder="1" applyProtection="1">
      <protection hidden="1"/>
    </xf>
    <xf numFmtId="3" fontId="3" fillId="2" borderId="3" xfId="0" applyNumberFormat="1" applyFont="1" applyFill="1" applyBorder="1" applyAlignment="1" applyProtection="1">
      <alignment wrapText="1"/>
      <protection hidden="1"/>
    </xf>
    <xf numFmtId="3" fontId="3" fillId="2" borderId="2" xfId="0" applyNumberFormat="1" applyFont="1" applyFill="1" applyBorder="1" applyAlignment="1" applyProtection="1">
      <alignment wrapText="1"/>
      <protection hidden="1"/>
    </xf>
    <xf numFmtId="0" fontId="29" fillId="0" borderId="0" xfId="38" applyFont="1" applyAlignment="1"/>
    <xf numFmtId="0" fontId="34" fillId="0" borderId="0" xfId="38" applyFont="1"/>
    <xf numFmtId="0" fontId="29" fillId="0" borderId="0" xfId="38" applyFont="1"/>
    <xf numFmtId="0" fontId="35" fillId="0" borderId="0" xfId="38" applyFont="1"/>
    <xf numFmtId="0" fontId="36" fillId="0" borderId="3" xfId="38" applyFont="1" applyBorder="1"/>
    <xf numFmtId="3" fontId="36" fillId="0" borderId="3" xfId="38" applyNumberFormat="1" applyFont="1" applyBorder="1"/>
    <xf numFmtId="0" fontId="37" fillId="0" borderId="7" xfId="38" applyFont="1" applyBorder="1" applyAlignment="1">
      <alignment wrapText="1"/>
    </xf>
    <xf numFmtId="0" fontId="28" fillId="0" borderId="16" xfId="38" applyFont="1" applyBorder="1"/>
    <xf numFmtId="3" fontId="36" fillId="0" borderId="7" xfId="38" applyNumberFormat="1" applyFont="1" applyBorder="1"/>
    <xf numFmtId="0" fontId="36" fillId="0" borderId="7" xfId="38" applyFont="1" applyBorder="1" applyAlignment="1">
      <alignment horizontal="left" wrapText="1" indent="2"/>
    </xf>
    <xf numFmtId="0" fontId="36" fillId="0" borderId="16" xfId="38" applyFont="1" applyBorder="1"/>
    <xf numFmtId="0" fontId="36" fillId="0" borderId="7" xfId="38" applyFont="1" applyBorder="1"/>
    <xf numFmtId="0" fontId="36" fillId="0" borderId="7" xfId="38" applyFont="1" applyBorder="1" applyAlignment="1">
      <alignment horizontal="left" indent="2"/>
    </xf>
    <xf numFmtId="0" fontId="36" fillId="0" borderId="7" xfId="38" applyFont="1" applyBorder="1" applyAlignment="1"/>
    <xf numFmtId="0" fontId="37" fillId="0" borderId="7" xfId="38" applyFont="1" applyBorder="1" applyAlignment="1"/>
    <xf numFmtId="0" fontId="36" fillId="0" borderId="7" xfId="38" applyFont="1" applyBorder="1" applyAlignment="1">
      <alignment horizontal="left" indent="1"/>
    </xf>
    <xf numFmtId="0" fontId="36" fillId="0" borderId="0" xfId="38" applyFont="1" applyBorder="1"/>
    <xf numFmtId="0" fontId="36" fillId="0" borderId="0" xfId="38" applyFont="1"/>
    <xf numFmtId="0" fontId="36" fillId="6" borderId="7" xfId="38" applyFont="1" applyFill="1" applyBorder="1" applyAlignment="1"/>
    <xf numFmtId="0" fontId="36" fillId="6" borderId="16" xfId="38" applyFont="1" applyFill="1" applyBorder="1"/>
    <xf numFmtId="0" fontId="36" fillId="6" borderId="7" xfId="38" applyFont="1" applyFill="1" applyBorder="1"/>
    <xf numFmtId="3" fontId="2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3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6" borderId="3" xfId="0" applyNumberFormat="1" applyFont="1" applyFill="1" applyBorder="1" applyAlignment="1" applyProtection="1">
      <alignment horizontal="center" vertical="center" wrapText="1"/>
      <protection hidden="1"/>
    </xf>
    <xf numFmtId="1" fontId="2" fillId="6" borderId="3" xfId="0" applyNumberFormat="1" applyFont="1" applyFill="1" applyBorder="1" applyAlignment="1" applyProtection="1">
      <alignment horizontal="center" vertical="center"/>
      <protection hidden="1"/>
    </xf>
    <xf numFmtId="1" fontId="2" fillId="6" borderId="15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Border="1" applyAlignment="1" applyProtection="1">
      <alignment horizontal="center"/>
      <protection hidden="1"/>
    </xf>
    <xf numFmtId="3" fontId="4" fillId="6" borderId="9" xfId="0" applyNumberFormat="1" applyFont="1" applyFill="1" applyBorder="1" applyAlignment="1" applyProtection="1">
      <alignment horizontal="center" vertical="center"/>
      <protection hidden="1"/>
    </xf>
    <xf numFmtId="3" fontId="4" fillId="6" borderId="10" xfId="0" applyNumberFormat="1" applyFont="1" applyFill="1" applyBorder="1" applyAlignment="1" applyProtection="1">
      <alignment horizontal="center" vertical="center"/>
      <protection hidden="1"/>
    </xf>
    <xf numFmtId="0" fontId="34" fillId="0" borderId="0" xfId="38" applyFont="1" applyBorder="1"/>
    <xf numFmtId="2" fontId="36" fillId="6" borderId="1" xfId="38" applyNumberFormat="1" applyFont="1" applyFill="1" applyBorder="1" applyAlignment="1">
      <alignment horizontal="center" vertical="center" wrapText="1"/>
    </xf>
    <xf numFmtId="2" fontId="36" fillId="6" borderId="3" xfId="38" applyNumberFormat="1" applyFont="1" applyFill="1" applyBorder="1" applyAlignment="1">
      <alignment horizontal="center" vertical="center" wrapText="1"/>
    </xf>
    <xf numFmtId="1" fontId="36" fillId="6" borderId="3" xfId="38" applyNumberFormat="1" applyFont="1" applyFill="1" applyBorder="1" applyAlignment="1">
      <alignment horizontal="center" vertical="center" wrapText="1"/>
    </xf>
    <xf numFmtId="0" fontId="28" fillId="0" borderId="10" xfId="38" applyFont="1" applyBorder="1"/>
    <xf numFmtId="0" fontId="4" fillId="2" borderId="3" xfId="0" applyFont="1" applyFill="1" applyBorder="1" applyAlignment="1">
      <alignment horizontal="left" vertical="top" wrapText="1"/>
    </xf>
    <xf numFmtId="3" fontId="3" fillId="3" borderId="19" xfId="0" applyNumberFormat="1" applyFont="1" applyFill="1" applyBorder="1" applyAlignment="1" applyProtection="1">
      <alignment wrapText="1"/>
      <protection hidden="1"/>
    </xf>
    <xf numFmtId="0" fontId="2" fillId="0" borderId="7" xfId="0" applyFont="1" applyBorder="1" applyAlignment="1">
      <alignment horizontal="center" vertical="center"/>
    </xf>
    <xf numFmtId="3" fontId="38" fillId="0" borderId="2" xfId="0" applyNumberFormat="1" applyFont="1" applyBorder="1" applyAlignment="1" applyProtection="1">
      <alignment horizontal="center"/>
      <protection hidden="1"/>
    </xf>
    <xf numFmtId="3" fontId="38" fillId="0" borderId="5" xfId="0" applyNumberFormat="1" applyFont="1" applyBorder="1" applyAlignment="1" applyProtection="1">
      <alignment wrapText="1"/>
      <protection hidden="1"/>
    </xf>
    <xf numFmtId="3" fontId="38" fillId="0" borderId="2" xfId="0" applyNumberFormat="1" applyFont="1" applyBorder="1" applyProtection="1">
      <protection locked="0"/>
    </xf>
    <xf numFmtId="3" fontId="38" fillId="0" borderId="4" xfId="0" applyNumberFormat="1" applyFont="1" applyBorder="1" applyProtection="1">
      <protection locked="0"/>
    </xf>
    <xf numFmtId="3" fontId="38" fillId="0" borderId="0" xfId="0" applyNumberFormat="1" applyFont="1" applyBorder="1" applyProtection="1">
      <protection locked="0"/>
    </xf>
    <xf numFmtId="3" fontId="38" fillId="0" borderId="0" xfId="0" applyNumberFormat="1" applyFont="1" applyProtection="1">
      <protection hidden="1"/>
    </xf>
    <xf numFmtId="0" fontId="38" fillId="0" borderId="5" xfId="0" applyNumberFormat="1" applyFont="1" applyBorder="1" applyAlignment="1" applyProtection="1">
      <alignment horizontal="left" wrapText="1"/>
      <protection hidden="1"/>
    </xf>
    <xf numFmtId="0" fontId="2" fillId="0" borderId="0" xfId="37"/>
    <xf numFmtId="3" fontId="17" fillId="0" borderId="12" xfId="37" applyNumberFormat="1" applyFont="1" applyBorder="1" applyAlignment="1" applyProtection="1">
      <alignment wrapText="1"/>
      <protection hidden="1"/>
    </xf>
    <xf numFmtId="3" fontId="17" fillId="0" borderId="16" xfId="37" applyNumberFormat="1" applyFont="1" applyBorder="1" applyAlignment="1" applyProtection="1">
      <alignment wrapText="1"/>
      <protection hidden="1"/>
    </xf>
    <xf numFmtId="0" fontId="2" fillId="0" borderId="0" xfId="37" applyFill="1" applyAlignment="1"/>
    <xf numFmtId="0" fontId="28" fillId="0" borderId="1" xfId="37" applyFont="1" applyFill="1" applyBorder="1" applyAlignment="1">
      <alignment horizontal="center" vertical="center" wrapText="1"/>
    </xf>
    <xf numFmtId="0" fontId="28" fillId="2" borderId="1" xfId="37" applyFont="1" applyFill="1" applyBorder="1" applyAlignment="1">
      <alignment horizontal="left" vertical="center" wrapText="1"/>
    </xf>
    <xf numFmtId="0" fontId="28" fillId="6" borderId="8" xfId="37" applyFont="1" applyFill="1" applyBorder="1" applyAlignment="1">
      <alignment vertical="center" wrapText="1"/>
    </xf>
    <xf numFmtId="0" fontId="28" fillId="6" borderId="1" xfId="37" applyFont="1" applyFill="1" applyBorder="1" applyAlignment="1">
      <alignment horizontal="center" vertical="center" wrapText="1"/>
    </xf>
    <xf numFmtId="3" fontId="2" fillId="6" borderId="1" xfId="37" applyNumberFormat="1" applyFont="1" applyFill="1" applyBorder="1" applyAlignment="1" applyProtection="1">
      <alignment horizontal="center" vertical="center" wrapText="1"/>
      <protection hidden="1"/>
    </xf>
    <xf numFmtId="0" fontId="2" fillId="6" borderId="13" xfId="37" applyNumberFormat="1" applyFont="1" applyFill="1" applyBorder="1" applyAlignment="1" applyProtection="1">
      <alignment horizontal="center" vertical="center" wrapText="1"/>
      <protection hidden="1"/>
    </xf>
    <xf numFmtId="0" fontId="2" fillId="6" borderId="1" xfId="37" applyNumberFormat="1" applyFont="1" applyFill="1" applyBorder="1" applyAlignment="1" applyProtection="1">
      <alignment horizontal="center" vertical="center" wrapText="1"/>
      <protection hidden="1"/>
    </xf>
    <xf numFmtId="0" fontId="28" fillId="0" borderId="2" xfId="37" applyFont="1" applyFill="1" applyBorder="1" applyAlignment="1">
      <alignment horizontal="center" vertical="top" wrapText="1"/>
    </xf>
    <xf numFmtId="0" fontId="28" fillId="2" borderId="2" xfId="37" applyFont="1" applyFill="1" applyBorder="1" applyAlignment="1">
      <alignment horizontal="center" vertical="top" wrapText="1"/>
    </xf>
    <xf numFmtId="0" fontId="28" fillId="6" borderId="3" xfId="37" applyFont="1" applyFill="1" applyBorder="1" applyAlignment="1">
      <alignment horizontal="center" vertical="top" wrapText="1"/>
    </xf>
    <xf numFmtId="0" fontId="28" fillId="6" borderId="3" xfId="37" applyFont="1" applyFill="1" applyBorder="1" applyAlignment="1">
      <alignment horizontal="center" vertical="center" wrapText="1"/>
    </xf>
    <xf numFmtId="1" fontId="2" fillId="6" borderId="3" xfId="37" applyNumberFormat="1" applyFont="1" applyFill="1" applyBorder="1" applyAlignment="1" applyProtection="1">
      <alignment horizontal="center" vertical="center" wrapText="1"/>
      <protection hidden="1"/>
    </xf>
    <xf numFmtId="1" fontId="2" fillId="6" borderId="15" xfId="37" applyNumberFormat="1" applyFont="1" applyFill="1" applyBorder="1" applyAlignment="1" applyProtection="1">
      <alignment horizontal="center" vertical="center"/>
      <protection hidden="1"/>
    </xf>
    <xf numFmtId="1" fontId="2" fillId="6" borderId="3" xfId="37" applyNumberFormat="1" applyFont="1" applyFill="1" applyBorder="1" applyAlignment="1" applyProtection="1">
      <alignment horizontal="center" vertical="center"/>
      <protection hidden="1"/>
    </xf>
    <xf numFmtId="38" fontId="28" fillId="0" borderId="2" xfId="37" applyNumberFormat="1" applyFont="1" applyBorder="1"/>
    <xf numFmtId="0" fontId="30" fillId="0" borderId="2" xfId="37" applyFont="1" applyBorder="1"/>
    <xf numFmtId="38" fontId="2" fillId="0" borderId="5" xfId="37" applyNumberFormat="1" applyBorder="1" applyAlignment="1">
      <alignment horizontal="left" wrapText="1"/>
    </xf>
    <xf numFmtId="38" fontId="2" fillId="5" borderId="2" xfId="37" applyNumberFormat="1" applyFill="1" applyBorder="1" applyAlignment="1">
      <alignment horizontal="left" wrapText="1"/>
    </xf>
    <xf numFmtId="38" fontId="2" fillId="0" borderId="2" xfId="37" applyNumberFormat="1" applyFill="1" applyBorder="1"/>
    <xf numFmtId="38" fontId="2" fillId="0" borderId="2" xfId="37" applyNumberFormat="1" applyBorder="1"/>
    <xf numFmtId="38" fontId="2" fillId="0" borderId="5" xfId="37" applyNumberFormat="1" applyBorder="1"/>
    <xf numFmtId="0" fontId="28" fillId="0" borderId="2" xfId="37" applyFont="1" applyBorder="1"/>
    <xf numFmtId="38" fontId="2" fillId="0" borderId="5" xfId="37" applyNumberFormat="1" applyFont="1" applyBorder="1" applyAlignment="1">
      <alignment horizontal="left" wrapText="1"/>
    </xf>
    <xf numFmtId="38" fontId="2" fillId="0" borderId="4" xfId="37" applyNumberFormat="1" applyFill="1" applyBorder="1"/>
    <xf numFmtId="38" fontId="2" fillId="0" borderId="4" xfId="37" applyNumberFormat="1" applyFont="1" applyFill="1" applyBorder="1"/>
    <xf numFmtId="38" fontId="2" fillId="0" borderId="4" xfId="37" applyNumberFormat="1" applyBorder="1"/>
    <xf numFmtId="38" fontId="2" fillId="0" borderId="4" xfId="37" applyNumberFormat="1" applyFill="1" applyBorder="1" applyAlignment="1">
      <alignment horizontal="right"/>
    </xf>
    <xf numFmtId="38" fontId="2" fillId="0" borderId="2" xfId="37" applyNumberFormat="1" applyFill="1" applyBorder="1" applyAlignment="1">
      <alignment horizontal="right"/>
    </xf>
    <xf numFmtId="0" fontId="28" fillId="3" borderId="2" xfId="37" applyFont="1" applyFill="1" applyBorder="1"/>
    <xf numFmtId="38" fontId="2" fillId="3" borderId="5" xfId="37" applyNumberFormat="1" applyFill="1" applyBorder="1" applyAlignment="1">
      <alignment horizontal="left" wrapText="1"/>
    </xf>
    <xf numFmtId="38" fontId="2" fillId="3" borderId="2" xfId="37" applyNumberFormat="1" applyFill="1" applyBorder="1" applyAlignment="1">
      <alignment horizontal="left" wrapText="1"/>
    </xf>
    <xf numFmtId="38" fontId="3" fillId="3" borderId="4" xfId="37" applyNumberFormat="1" applyFont="1" applyFill="1" applyBorder="1"/>
    <xf numFmtId="38" fontId="3" fillId="3" borderId="2" xfId="37" applyNumberFormat="1" applyFont="1" applyFill="1" applyBorder="1"/>
    <xf numFmtId="38" fontId="3" fillId="3" borderId="0" xfId="37" applyNumberFormat="1" applyFont="1" applyFill="1" applyBorder="1"/>
    <xf numFmtId="49" fontId="28" fillId="0" borderId="5" xfId="37" applyNumberFormat="1" applyFont="1" applyBorder="1"/>
    <xf numFmtId="38" fontId="2" fillId="0" borderId="5" xfId="37" applyNumberFormat="1" applyFont="1" applyFill="1" applyBorder="1" applyAlignment="1">
      <alignment horizontal="left" wrapText="1"/>
    </xf>
    <xf numFmtId="49" fontId="28" fillId="0" borderId="2" xfId="37" applyNumberFormat="1" applyFont="1" applyBorder="1"/>
    <xf numFmtId="38" fontId="2" fillId="0" borderId="5" xfId="37" applyNumberFormat="1" applyBorder="1" applyAlignment="1">
      <alignment horizontal="left"/>
    </xf>
    <xf numFmtId="38" fontId="2" fillId="5" borderId="2" xfId="37" applyNumberFormat="1" applyFill="1" applyBorder="1" applyAlignment="1">
      <alignment horizontal="left"/>
    </xf>
    <xf numFmtId="38" fontId="2" fillId="0" borderId="5" xfId="37" applyNumberFormat="1" applyFill="1" applyBorder="1"/>
    <xf numFmtId="38" fontId="28" fillId="0" borderId="5" xfId="37" applyNumberFormat="1" applyFont="1" applyFill="1" applyBorder="1"/>
    <xf numFmtId="0" fontId="28" fillId="3" borderId="5" xfId="37" applyFont="1" applyFill="1" applyBorder="1" applyAlignment="1"/>
    <xf numFmtId="38" fontId="2" fillId="3" borderId="4" xfId="37" applyNumberFormat="1" applyFill="1" applyBorder="1" applyAlignment="1">
      <alignment horizontal="left" wrapText="1"/>
    </xf>
    <xf numFmtId="38" fontId="3" fillId="3" borderId="5" xfId="37" applyNumberFormat="1" applyFont="1" applyFill="1" applyBorder="1"/>
    <xf numFmtId="0" fontId="2" fillId="0" borderId="0" xfId="37" applyFill="1"/>
    <xf numFmtId="0" fontId="28" fillId="0" borderId="5" xfId="37" applyFont="1" applyFill="1" applyBorder="1" applyAlignment="1"/>
    <xf numFmtId="38" fontId="2" fillId="0" borderId="2" xfId="37" applyNumberFormat="1" applyFill="1" applyBorder="1" applyAlignment="1">
      <alignment horizontal="left" wrapText="1"/>
    </xf>
    <xf numFmtId="38" fontId="2" fillId="0" borderId="4" xfId="37" applyNumberFormat="1" applyFill="1" applyBorder="1" applyAlignment="1">
      <alignment horizontal="left" wrapText="1"/>
    </xf>
    <xf numFmtId="38" fontId="2" fillId="5" borderId="4" xfId="37" applyNumberFormat="1" applyFill="1" applyBorder="1" applyAlignment="1">
      <alignment horizontal="left" wrapText="1"/>
    </xf>
    <xf numFmtId="38" fontId="3" fillId="0" borderId="2" xfId="37" applyNumberFormat="1" applyFont="1" applyFill="1" applyBorder="1"/>
    <xf numFmtId="38" fontId="3" fillId="0" borderId="0" xfId="37" applyNumberFormat="1" applyFont="1" applyFill="1" applyBorder="1"/>
    <xf numFmtId="38" fontId="3" fillId="0" borderId="5" xfId="37" applyNumberFormat="1" applyFont="1" applyFill="1" applyBorder="1"/>
    <xf numFmtId="0" fontId="2" fillId="0" borderId="0" xfId="37" applyBorder="1"/>
    <xf numFmtId="38" fontId="28" fillId="0" borderId="2" xfId="37" applyNumberFormat="1" applyFont="1" applyFill="1" applyBorder="1"/>
    <xf numFmtId="0" fontId="30" fillId="0" borderId="2" xfId="37" applyFont="1" applyFill="1" applyBorder="1"/>
    <xf numFmtId="38" fontId="2" fillId="0" borderId="5" xfId="37" applyNumberFormat="1" applyFill="1" applyBorder="1" applyAlignment="1">
      <alignment horizontal="left" wrapText="1"/>
    </xf>
    <xf numFmtId="49" fontId="28" fillId="0" borderId="2" xfId="37" applyNumberFormat="1" applyFont="1" applyFill="1" applyBorder="1"/>
    <xf numFmtId="0" fontId="2" fillId="0" borderId="0" xfId="37" applyFill="1" applyBorder="1" applyAlignment="1">
      <alignment wrapText="1"/>
    </xf>
    <xf numFmtId="0" fontId="2" fillId="0" borderId="2" xfId="37" applyFill="1" applyBorder="1" applyAlignment="1">
      <alignment wrapText="1"/>
    </xf>
    <xf numFmtId="0" fontId="2" fillId="5" borderId="2" xfId="37" applyFill="1" applyBorder="1" applyAlignment="1">
      <alignment wrapText="1"/>
    </xf>
    <xf numFmtId="0" fontId="28" fillId="0" borderId="2" xfId="37" applyFont="1" applyFill="1" applyBorder="1"/>
    <xf numFmtId="38" fontId="28" fillId="0" borderId="2" xfId="37" applyNumberFormat="1" applyFont="1" applyFill="1" applyBorder="1" applyAlignment="1">
      <alignment vertical="top"/>
    </xf>
    <xf numFmtId="0" fontId="30" fillId="0" borderId="2" xfId="37" applyFont="1" applyFill="1" applyBorder="1" applyAlignment="1">
      <alignment vertical="top" wrapText="1"/>
    </xf>
    <xf numFmtId="38" fontId="28" fillId="0" borderId="5" xfId="37" applyNumberFormat="1" applyFont="1" applyBorder="1"/>
    <xf numFmtId="0" fontId="28" fillId="3" borderId="5" xfId="37" applyFont="1" applyFill="1" applyBorder="1"/>
    <xf numFmtId="0" fontId="28" fillId="0" borderId="5" xfId="37" applyFont="1" applyFill="1" applyBorder="1"/>
    <xf numFmtId="0" fontId="2" fillId="0" borderId="0" xfId="37" applyFill="1" applyBorder="1"/>
    <xf numFmtId="38" fontId="2" fillId="3" borderId="5" xfId="37" applyNumberFormat="1" applyFill="1" applyBorder="1" applyAlignment="1">
      <alignment wrapText="1"/>
    </xf>
    <xf numFmtId="38" fontId="2" fillId="0" borderId="0" xfId="37" applyNumberFormat="1" applyFill="1" applyBorder="1"/>
    <xf numFmtId="38" fontId="2" fillId="0" borderId="5" xfId="37" applyNumberFormat="1" applyFill="1" applyBorder="1" applyAlignment="1">
      <alignment wrapText="1"/>
    </xf>
    <xf numFmtId="38" fontId="28" fillId="0" borderId="2" xfId="37" applyNumberFormat="1" applyFont="1" applyBorder="1" applyAlignment="1">
      <alignment horizontal="right"/>
    </xf>
    <xf numFmtId="0" fontId="30" fillId="0" borderId="2" xfId="37" applyFont="1" applyBorder="1" applyAlignment="1">
      <alignment wrapText="1"/>
    </xf>
    <xf numFmtId="38" fontId="2" fillId="0" borderId="3" xfId="37" applyNumberFormat="1" applyFill="1" applyBorder="1"/>
    <xf numFmtId="38" fontId="28" fillId="0" borderId="3" xfId="37" applyNumberFormat="1" applyFont="1" applyFill="1" applyBorder="1" applyAlignment="1">
      <alignment vertical="center"/>
    </xf>
    <xf numFmtId="0" fontId="27" fillId="2" borderId="7" xfId="37" applyFont="1" applyFill="1" applyBorder="1" applyAlignment="1">
      <alignment vertical="center"/>
    </xf>
    <xf numFmtId="38" fontId="2" fillId="2" borderId="11" xfId="37" applyNumberFormat="1" applyFill="1" applyBorder="1" applyAlignment="1">
      <alignment vertical="center" wrapText="1"/>
    </xf>
    <xf numFmtId="38" fontId="2" fillId="2" borderId="7" xfId="37" applyNumberFormat="1" applyFill="1" applyBorder="1" applyAlignment="1">
      <alignment vertical="center" wrapText="1"/>
    </xf>
    <xf numFmtId="38" fontId="3" fillId="2" borderId="7" xfId="37" applyNumberFormat="1" applyFont="1" applyFill="1" applyBorder="1" applyAlignment="1">
      <alignment vertical="center"/>
    </xf>
    <xf numFmtId="0" fontId="26" fillId="0" borderId="0" xfId="37" applyFont="1"/>
    <xf numFmtId="0" fontId="32" fillId="0" borderId="0" xfId="37" applyFont="1"/>
    <xf numFmtId="3" fontId="4" fillId="0" borderId="2" xfId="0" applyNumberFormat="1" applyFont="1" applyBorder="1"/>
    <xf numFmtId="3" fontId="3" fillId="3" borderId="7" xfId="0" applyNumberFormat="1" applyFont="1" applyFill="1" applyBorder="1"/>
    <xf numFmtId="38" fontId="2" fillId="0" borderId="5" xfId="37" applyNumberFormat="1" applyFont="1" applyFill="1" applyBorder="1" applyAlignment="1">
      <alignment horizontal="left"/>
    </xf>
    <xf numFmtId="3" fontId="4" fillId="0" borderId="2" xfId="0" applyNumberFormat="1" applyFont="1" applyFill="1" applyBorder="1"/>
    <xf numFmtId="3" fontId="24" fillId="0" borderId="2" xfId="6" applyNumberFormat="1" applyFont="1" applyBorder="1"/>
    <xf numFmtId="49" fontId="28" fillId="0" borderId="5" xfId="37" applyNumberFormat="1" applyFont="1" applyFill="1" applyBorder="1"/>
    <xf numFmtId="0" fontId="28" fillId="6" borderId="1" xfId="37" applyFont="1" applyFill="1" applyBorder="1" applyAlignment="1">
      <alignment horizontal="center" vertical="center" wrapText="1"/>
    </xf>
    <xf numFmtId="38" fontId="28" fillId="7" borderId="2" xfId="37" applyNumberFormat="1" applyFont="1" applyFill="1" applyBorder="1"/>
    <xf numFmtId="0" fontId="30" fillId="7" borderId="2" xfId="37" applyFont="1" applyFill="1" applyBorder="1"/>
    <xf numFmtId="38" fontId="2" fillId="7" borderId="5" xfId="37" applyNumberFormat="1" applyFont="1" applyFill="1" applyBorder="1" applyAlignment="1">
      <alignment horizontal="left" wrapText="1"/>
    </xf>
    <xf numFmtId="0" fontId="2" fillId="7" borderId="2" xfId="0" applyFont="1" applyFill="1" applyBorder="1" applyAlignment="1">
      <alignment vertical="center"/>
    </xf>
    <xf numFmtId="38" fontId="2" fillId="7" borderId="2" xfId="37" applyNumberFormat="1" applyFill="1" applyBorder="1" applyAlignment="1">
      <alignment horizontal="left" wrapText="1"/>
    </xf>
    <xf numFmtId="38" fontId="2" fillId="7" borderId="2" xfId="37" applyNumberFormat="1" applyFill="1" applyBorder="1"/>
    <xf numFmtId="38" fontId="2" fillId="7" borderId="4" xfId="37" applyNumberFormat="1" applyFill="1" applyBorder="1"/>
    <xf numFmtId="38" fontId="2" fillId="7" borderId="5" xfId="37" applyNumberFormat="1" applyFill="1" applyBorder="1"/>
    <xf numFmtId="0" fontId="2" fillId="7" borderId="0" xfId="37" applyFill="1" applyBorder="1"/>
    <xf numFmtId="0" fontId="2" fillId="7" borderId="0" xfId="37" applyFill="1"/>
    <xf numFmtId="38" fontId="39" fillId="0" borderId="5" xfId="37" applyNumberFormat="1" applyFont="1" applyFill="1" applyBorder="1" applyAlignment="1">
      <alignment horizontal="left" wrapText="1"/>
    </xf>
    <xf numFmtId="38" fontId="21" fillId="0" borderId="2" xfId="37" applyNumberFormat="1" applyFont="1" applyFill="1" applyBorder="1" applyAlignment="1">
      <alignment horizontal="right"/>
    </xf>
    <xf numFmtId="38" fontId="21" fillId="0" borderId="2" xfId="37" applyNumberFormat="1" applyFont="1" applyFill="1" applyBorder="1" applyAlignment="1"/>
    <xf numFmtId="0" fontId="28" fillId="2" borderId="3" xfId="37" applyFont="1" applyFill="1" applyBorder="1" applyAlignment="1">
      <alignment horizontal="center" vertical="top" wrapText="1"/>
    </xf>
    <xf numFmtId="38" fontId="40" fillId="0" borderId="2" xfId="37" applyNumberFormat="1" applyFont="1" applyFill="1" applyBorder="1"/>
    <xf numFmtId="0" fontId="41" fillId="0" borderId="2" xfId="37" applyFont="1" applyFill="1" applyBorder="1"/>
    <xf numFmtId="38" fontId="21" fillId="0" borderId="5" xfId="37" applyNumberFormat="1" applyFont="1" applyFill="1" applyBorder="1" applyAlignment="1">
      <alignment horizontal="left" wrapText="1"/>
    </xf>
    <xf numFmtId="38" fontId="21" fillId="5" borderId="2" xfId="37" applyNumberFormat="1" applyFont="1" applyFill="1" applyBorder="1" applyAlignment="1">
      <alignment horizontal="left" wrapText="1"/>
    </xf>
    <xf numFmtId="38" fontId="21" fillId="0" borderId="2" xfId="37" applyNumberFormat="1" applyFont="1" applyFill="1" applyBorder="1"/>
    <xf numFmtId="38" fontId="21" fillId="0" borderId="4" xfId="37" applyNumberFormat="1" applyFont="1" applyFill="1" applyBorder="1"/>
    <xf numFmtId="38" fontId="21" fillId="0" borderId="5" xfId="37" applyNumberFormat="1" applyFont="1" applyFill="1" applyBorder="1"/>
    <xf numFmtId="0" fontId="21" fillId="0" borderId="0" xfId="37" applyFont="1" applyFill="1" applyBorder="1"/>
    <xf numFmtId="0" fontId="21" fillId="0" borderId="0" xfId="37" applyFont="1" applyFill="1"/>
    <xf numFmtId="38" fontId="2" fillId="5" borderId="2" xfId="37" applyNumberFormat="1" applyFill="1" applyBorder="1" applyAlignment="1">
      <alignment horizontal="left" wrapText="1"/>
    </xf>
    <xf numFmtId="38" fontId="2" fillId="0" borderId="2" xfId="37" applyNumberFormat="1" applyFill="1" applyBorder="1"/>
    <xf numFmtId="38" fontId="2" fillId="0" borderId="4" xfId="37" applyNumberFormat="1" applyFill="1" applyBorder="1"/>
    <xf numFmtId="38" fontId="28" fillId="0" borderId="2" xfId="37" applyNumberFormat="1" applyFont="1" applyFill="1" applyBorder="1"/>
    <xf numFmtId="0" fontId="30" fillId="0" borderId="2" xfId="37" applyFont="1" applyFill="1" applyBorder="1"/>
    <xf numFmtId="38" fontId="2" fillId="0" borderId="5" xfId="37" applyNumberFormat="1" applyFont="1" applyFill="1" applyBorder="1" applyAlignment="1">
      <alignment horizontal="left" wrapText="1"/>
    </xf>
    <xf numFmtId="38" fontId="2" fillId="0" borderId="5" xfId="37" applyNumberFormat="1" applyFill="1" applyBorder="1"/>
    <xf numFmtId="0" fontId="2" fillId="0" borderId="0" xfId="37" applyFill="1" applyBorder="1"/>
    <xf numFmtId="0" fontId="2" fillId="0" borderId="0" xfId="37" applyFill="1"/>
    <xf numFmtId="38" fontId="3" fillId="3" borderId="4" xfId="37" applyNumberFormat="1" applyFont="1" applyFill="1" applyBorder="1"/>
    <xf numFmtId="38" fontId="2" fillId="7" borderId="5" xfId="37" applyNumberFormat="1" applyFont="1" applyFill="1" applyBorder="1" applyAlignment="1">
      <alignment horizontal="left" wrapText="1"/>
    </xf>
    <xf numFmtId="0" fontId="2" fillId="7" borderId="2" xfId="37" applyFont="1" applyFill="1" applyBorder="1" applyAlignment="1">
      <alignment vertical="center"/>
    </xf>
    <xf numFmtId="38" fontId="2" fillId="7" borderId="2" xfId="37" applyNumberFormat="1" applyFill="1" applyBorder="1"/>
    <xf numFmtId="167" fontId="2" fillId="0" borderId="2" xfId="37" applyNumberFormat="1" applyFill="1" applyBorder="1"/>
    <xf numFmtId="38" fontId="2" fillId="0" borderId="5" xfId="37" applyNumberFormat="1" applyFont="1" applyFill="1" applyBorder="1" applyAlignment="1">
      <alignment horizontal="left" wrapText="1"/>
    </xf>
    <xf numFmtId="0" fontId="46" fillId="0" borderId="22" xfId="68" applyFont="1" applyAlignment="1">
      <alignment horizontal="left" indent="3"/>
    </xf>
    <xf numFmtId="0" fontId="2" fillId="0" borderId="0" xfId="37" applyAlignment="1">
      <alignment horizontal="right"/>
    </xf>
    <xf numFmtId="3" fontId="3" fillId="3" borderId="16" xfId="0" applyNumberFormat="1" applyFont="1" applyFill="1" applyBorder="1"/>
    <xf numFmtId="3" fontId="10" fillId="0" borderId="0" xfId="6" applyNumberFormat="1"/>
    <xf numFmtId="0" fontId="2" fillId="0" borderId="8" xfId="0" applyFont="1" applyBorder="1"/>
    <xf numFmtId="0" fontId="2" fillId="0" borderId="8" xfId="0" applyNumberFormat="1" applyFont="1" applyBorder="1" applyAlignment="1">
      <alignment horizontal="center"/>
    </xf>
    <xf numFmtId="0" fontId="2" fillId="0" borderId="0" xfId="0" applyFont="1"/>
    <xf numFmtId="0" fontId="49" fillId="0" borderId="0" xfId="6" applyFont="1"/>
    <xf numFmtId="38" fontId="28" fillId="0" borderId="2" xfId="37" applyNumberFormat="1" applyFont="1" applyFill="1" applyBorder="1" applyAlignment="1">
      <alignment horizontal="right"/>
    </xf>
    <xf numFmtId="0" fontId="30" fillId="0" borderId="2" xfId="37" applyFont="1" applyFill="1" applyBorder="1" applyAlignment="1">
      <alignment horizontal="right"/>
    </xf>
    <xf numFmtId="38" fontId="2" fillId="0" borderId="5" xfId="37" applyNumberFormat="1" applyFont="1" applyFill="1" applyBorder="1" applyAlignment="1">
      <alignment horizontal="right" wrapText="1"/>
    </xf>
    <xf numFmtId="38" fontId="2" fillId="5" borderId="2" xfId="37" applyNumberFormat="1" applyFont="1" applyFill="1" applyBorder="1" applyAlignment="1">
      <alignment horizontal="right" wrapText="1"/>
    </xf>
    <xf numFmtId="38" fontId="2" fillId="0" borderId="2" xfId="37" applyNumberFormat="1" applyFont="1" applyFill="1" applyBorder="1" applyAlignment="1">
      <alignment horizontal="right"/>
    </xf>
    <xf numFmtId="38" fontId="2" fillId="0" borderId="4" xfId="37" applyNumberFormat="1" applyFont="1" applyFill="1" applyBorder="1" applyAlignment="1">
      <alignment horizontal="right"/>
    </xf>
    <xf numFmtId="38" fontId="2" fillId="0" borderId="5" xfId="37" applyNumberFormat="1" applyFont="1" applyFill="1" applyBorder="1" applyAlignment="1">
      <alignment horizontal="right"/>
    </xf>
    <xf numFmtId="0" fontId="2" fillId="0" borderId="0" xfId="37" applyFont="1" applyBorder="1" applyAlignment="1">
      <alignment horizontal="right"/>
    </xf>
    <xf numFmtId="0" fontId="2" fillId="0" borderId="0" xfId="37" applyFont="1" applyAlignment="1">
      <alignment horizontal="right"/>
    </xf>
    <xf numFmtId="3" fontId="2" fillId="0" borderId="5" xfId="0" applyNumberFormat="1" applyFont="1" applyFill="1" applyBorder="1" applyAlignment="1" applyProtection="1">
      <alignment wrapText="1"/>
      <protection hidden="1"/>
    </xf>
    <xf numFmtId="3" fontId="2" fillId="0" borderId="2" xfId="0" applyNumberFormat="1" applyFont="1" applyFill="1" applyBorder="1" applyProtection="1">
      <protection hidden="1"/>
    </xf>
    <xf numFmtId="3" fontId="2" fillId="0" borderId="4" xfId="0" applyNumberFormat="1" applyFont="1" applyFill="1" applyBorder="1" applyProtection="1">
      <protection hidden="1"/>
    </xf>
    <xf numFmtId="3" fontId="36" fillId="0" borderId="16" xfId="38" applyNumberFormat="1" applyFont="1" applyBorder="1"/>
    <xf numFmtId="3" fontId="28" fillId="0" borderId="16" xfId="38" applyNumberFormat="1" applyFont="1" applyBorder="1"/>
    <xf numFmtId="3" fontId="36" fillId="6" borderId="16" xfId="38" applyNumberFormat="1" applyFont="1" applyFill="1" applyBorder="1"/>
    <xf numFmtId="3" fontId="36" fillId="0" borderId="7" xfId="38" applyNumberFormat="1" applyFont="1" applyFill="1" applyBorder="1"/>
    <xf numFmtId="3" fontId="36" fillId="0" borderId="0" xfId="38" applyNumberFormat="1" applyFont="1"/>
    <xf numFmtId="3" fontId="36" fillId="0" borderId="7" xfId="38" applyNumberFormat="1" applyFont="1" applyBorder="1" applyProtection="1">
      <protection locked="0"/>
    </xf>
    <xf numFmtId="0" fontId="16" fillId="0" borderId="5" xfId="6" applyFont="1" applyBorder="1" applyAlignment="1">
      <alignment horizontal="center" vertical="center"/>
    </xf>
    <xf numFmtId="0" fontId="16" fillId="0" borderId="0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22" fillId="0" borderId="11" xfId="6" applyFont="1" applyBorder="1" applyAlignment="1">
      <alignment horizontal="center" vertical="center"/>
    </xf>
    <xf numFmtId="0" fontId="22" fillId="0" borderId="12" xfId="6" applyFont="1" applyBorder="1" applyAlignment="1">
      <alignment horizontal="center" vertical="center"/>
    </xf>
    <xf numFmtId="0" fontId="22" fillId="0" borderId="16" xfId="6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2" fillId="4" borderId="8" xfId="6" applyFont="1" applyFill="1" applyBorder="1" applyAlignment="1">
      <alignment horizontal="center" vertical="center"/>
    </xf>
    <xf numFmtId="0" fontId="22" fillId="4" borderId="13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2" borderId="9" xfId="6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0" fontId="16" fillId="0" borderId="0" xfId="0" applyFont="1" applyAlignment="1"/>
    <xf numFmtId="0" fontId="16" fillId="0" borderId="4" xfId="0" applyFont="1" applyBorder="1" applyAlignment="1"/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" fontId="2" fillId="0" borderId="11" xfId="0" applyNumberFormat="1" applyFont="1" applyBorder="1" applyAlignment="1" applyProtection="1">
      <alignment horizontal="center"/>
      <protection hidden="1"/>
    </xf>
    <xf numFmtId="3" fontId="2" fillId="0" borderId="12" xfId="0" applyNumberFormat="1" applyFont="1" applyBorder="1" applyAlignment="1" applyProtection="1">
      <alignment horizontal="center"/>
      <protection hidden="1"/>
    </xf>
    <xf numFmtId="3" fontId="2" fillId="6" borderId="8" xfId="0" applyNumberFormat="1" applyFont="1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>
      <alignment horizontal="center" vertical="center"/>
    </xf>
    <xf numFmtId="3" fontId="3" fillId="0" borderId="15" xfId="0" applyNumberFormat="1" applyFont="1" applyBorder="1" applyAlignment="1" applyProtection="1">
      <alignment wrapText="1"/>
      <protection hidden="1"/>
    </xf>
    <xf numFmtId="0" fontId="0" fillId="0" borderId="12" xfId="0" applyBorder="1" applyAlignment="1">
      <alignment wrapText="1"/>
    </xf>
    <xf numFmtId="0" fontId="0" fillId="0" borderId="16" xfId="0" applyBorder="1" applyAlignment="1">
      <alignment wrapText="1"/>
    </xf>
    <xf numFmtId="3" fontId="17" fillId="0" borderId="13" xfId="0" applyNumberFormat="1" applyFont="1" applyBorder="1" applyAlignment="1" applyProtection="1">
      <alignment wrapText="1"/>
      <protection hidden="1"/>
    </xf>
    <xf numFmtId="0" fontId="17" fillId="0" borderId="12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3" fontId="20" fillId="0" borderId="11" xfId="0" applyNumberFormat="1" applyFont="1" applyBorder="1" applyAlignment="1" applyProtection="1">
      <alignment horizontal="center" wrapText="1"/>
      <protection locked="0"/>
    </xf>
    <xf numFmtId="3" fontId="20" fillId="0" borderId="12" xfId="0" applyNumberFormat="1" applyFont="1" applyBorder="1" applyAlignment="1" applyProtection="1">
      <alignment horizontal="center" wrapText="1"/>
      <protection locked="0"/>
    </xf>
    <xf numFmtId="3" fontId="20" fillId="0" borderId="16" xfId="0" applyNumberFormat="1" applyFont="1" applyBorder="1" applyAlignment="1" applyProtection="1">
      <alignment horizontal="center" wrapText="1"/>
      <protection locked="0"/>
    </xf>
    <xf numFmtId="3" fontId="20" fillId="0" borderId="11" xfId="0" applyNumberFormat="1" applyFont="1" applyBorder="1" applyAlignment="1" applyProtection="1">
      <alignment horizontal="center" vertical="center" wrapText="1"/>
      <protection hidden="1"/>
    </xf>
    <xf numFmtId="3" fontId="20" fillId="0" borderId="16" xfId="0" applyNumberFormat="1" applyFont="1" applyBorder="1" applyAlignment="1" applyProtection="1">
      <alignment horizontal="center" vertical="center" wrapText="1"/>
      <protection hidden="1"/>
    </xf>
    <xf numFmtId="3" fontId="2" fillId="0" borderId="11" xfId="0" applyNumberFormat="1" applyFont="1" applyBorder="1" applyAlignment="1" applyProtection="1">
      <alignment horizontal="center" wrapText="1"/>
      <protection hidden="1"/>
    </xf>
    <xf numFmtId="3" fontId="2" fillId="0" borderId="12" xfId="0" applyNumberFormat="1" applyFont="1" applyBorder="1" applyAlignment="1" applyProtection="1">
      <alignment horizontal="center" wrapText="1"/>
      <protection hidden="1"/>
    </xf>
    <xf numFmtId="0" fontId="17" fillId="4" borderId="11" xfId="6" applyFont="1" applyFill="1" applyBorder="1" applyAlignment="1">
      <alignment horizontal="center"/>
    </xf>
    <xf numFmtId="0" fontId="17" fillId="4" borderId="16" xfId="6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4" borderId="11" xfId="6" applyFont="1" applyFill="1" applyBorder="1" applyAlignment="1">
      <alignment horizontal="center" vertical="center"/>
    </xf>
    <xf numFmtId="0" fontId="16" fillId="4" borderId="12" xfId="6" applyFont="1" applyFill="1" applyBorder="1" applyAlignment="1">
      <alignment horizontal="center" vertical="center"/>
    </xf>
    <xf numFmtId="0" fontId="16" fillId="4" borderId="16" xfId="6" applyFont="1" applyFill="1" applyBorder="1" applyAlignment="1">
      <alignment horizontal="center" vertical="center"/>
    </xf>
    <xf numFmtId="3" fontId="2" fillId="0" borderId="11" xfId="0" applyNumberFormat="1" applyFont="1" applyBorder="1" applyAlignment="1" applyProtection="1">
      <alignment horizontal="left" wrapText="1"/>
      <protection hidden="1"/>
    </xf>
    <xf numFmtId="3" fontId="2" fillId="0" borderId="12" xfId="0" applyNumberFormat="1" applyFont="1" applyBorder="1" applyAlignment="1" applyProtection="1">
      <alignment horizontal="left" wrapText="1"/>
      <protection hidden="1"/>
    </xf>
    <xf numFmtId="0" fontId="28" fillId="6" borderId="1" xfId="37" applyFont="1" applyFill="1" applyBorder="1" applyAlignment="1">
      <alignment horizontal="center" vertical="center" wrapText="1"/>
    </xf>
    <xf numFmtId="0" fontId="28" fillId="6" borderId="2" xfId="37" applyFont="1" applyFill="1" applyBorder="1" applyAlignment="1">
      <alignment horizontal="center" vertical="center" wrapText="1"/>
    </xf>
    <xf numFmtId="0" fontId="2" fillId="0" borderId="3" xfId="37" applyBorder="1" applyAlignment="1">
      <alignment horizontal="center" wrapText="1"/>
    </xf>
    <xf numFmtId="0" fontId="29" fillId="0" borderId="11" xfId="37" applyFont="1" applyFill="1" applyBorder="1" applyAlignment="1">
      <alignment horizontal="center" vertical="center"/>
    </xf>
    <xf numFmtId="0" fontId="28" fillId="0" borderId="12" xfId="37" applyFont="1" applyBorder="1" applyAlignment="1">
      <alignment horizontal="center" vertical="center"/>
    </xf>
    <xf numFmtId="0" fontId="28" fillId="0" borderId="16" xfId="37" applyFont="1" applyBorder="1" applyAlignment="1">
      <alignment horizontal="center" vertical="center"/>
    </xf>
    <xf numFmtId="3" fontId="2" fillId="0" borderId="8" xfId="37" applyNumberFormat="1" applyFont="1" applyBorder="1" applyAlignment="1" applyProtection="1">
      <alignment horizontal="left" vertical="center" wrapText="1"/>
      <protection hidden="1"/>
    </xf>
    <xf numFmtId="3" fontId="2" fillId="0" borderId="13" xfId="37" applyNumberFormat="1" applyFont="1" applyBorder="1" applyAlignment="1" applyProtection="1">
      <alignment horizontal="left" vertical="center" wrapText="1"/>
      <protection hidden="1"/>
    </xf>
    <xf numFmtId="3" fontId="2" fillId="0" borderId="9" xfId="37" applyNumberFormat="1" applyFont="1" applyBorder="1" applyAlignment="1" applyProtection="1">
      <alignment horizontal="left" vertical="center" wrapText="1"/>
      <protection hidden="1"/>
    </xf>
    <xf numFmtId="3" fontId="2" fillId="0" borderId="15" xfId="37" applyNumberFormat="1" applyFont="1" applyBorder="1" applyAlignment="1" applyProtection="1">
      <alignment horizontal="left" vertical="center" wrapText="1"/>
      <protection hidden="1"/>
    </xf>
    <xf numFmtId="3" fontId="17" fillId="0" borderId="13" xfId="37" applyNumberFormat="1" applyFont="1" applyBorder="1" applyAlignment="1" applyProtection="1">
      <alignment horizontal="left" vertical="center" wrapText="1"/>
      <protection hidden="1"/>
    </xf>
    <xf numFmtId="3" fontId="17" fillId="0" borderId="15" xfId="37" applyNumberFormat="1" applyFont="1" applyBorder="1" applyAlignment="1" applyProtection="1">
      <alignment horizontal="left" vertical="center" wrapText="1"/>
      <protection hidden="1"/>
    </xf>
    <xf numFmtId="3" fontId="17" fillId="0" borderId="11" xfId="37" applyNumberFormat="1" applyFont="1" applyBorder="1" applyAlignment="1" applyProtection="1">
      <alignment horizontal="center" wrapText="1"/>
      <protection hidden="1"/>
    </xf>
    <xf numFmtId="3" fontId="17" fillId="0" borderId="16" xfId="37" applyNumberFormat="1" applyFont="1" applyBorder="1" applyAlignment="1" applyProtection="1">
      <alignment horizontal="center" wrapText="1"/>
      <protection hidden="1"/>
    </xf>
    <xf numFmtId="0" fontId="0" fillId="0" borderId="12" xfId="0" applyBorder="1" applyAlignment="1">
      <alignment horizontal="center"/>
    </xf>
    <xf numFmtId="0" fontId="29" fillId="0" borderId="8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87">
    <cellStyle name="____page" xfId="63"/>
    <cellStyle name="___col1" xfId="42"/>
    <cellStyle name="___col1 2" xfId="64"/>
    <cellStyle name="___col2" xfId="43"/>
    <cellStyle name="___col2 2" xfId="65"/>
    <cellStyle name="___col3" xfId="44"/>
    <cellStyle name="___col3 2" xfId="66"/>
    <cellStyle name="___page" xfId="67"/>
    <cellStyle name="___row1" xfId="45"/>
    <cellStyle name="___row1 2" xfId="68"/>
    <cellStyle name="___row2" xfId="46"/>
    <cellStyle name="___row2 2" xfId="69"/>
    <cellStyle name="___row3" xfId="47"/>
    <cellStyle name="___row3 2" xfId="70"/>
    <cellStyle name="__col1" xfId="71"/>
    <cellStyle name="__col2" xfId="48"/>
    <cellStyle name="__col2 2" xfId="72"/>
    <cellStyle name="__col3" xfId="49"/>
    <cellStyle name="__col3 2" xfId="73"/>
    <cellStyle name="__page" xfId="50"/>
    <cellStyle name="__page 2" xfId="74"/>
    <cellStyle name="__row1" xfId="75"/>
    <cellStyle name="__row2" xfId="51"/>
    <cellStyle name="__row2 2" xfId="76"/>
    <cellStyle name="__row3" xfId="52"/>
    <cellStyle name="__row3 2" xfId="77"/>
    <cellStyle name="_col1" xfId="53"/>
    <cellStyle name="_col1 2" xfId="78"/>
    <cellStyle name="_col2" xfId="54"/>
    <cellStyle name="_col2 2" xfId="79"/>
    <cellStyle name="_col3" xfId="55"/>
    <cellStyle name="_col3 2" xfId="80"/>
    <cellStyle name="_data" xfId="56"/>
    <cellStyle name="_data 2" xfId="81"/>
    <cellStyle name="_freeze" xfId="82"/>
    <cellStyle name="_page" xfId="57"/>
    <cellStyle name="_page 2" xfId="83"/>
    <cellStyle name="_row1" xfId="58"/>
    <cellStyle name="_row1 2" xfId="84"/>
    <cellStyle name="_row2" xfId="59"/>
    <cellStyle name="_row2 2" xfId="85"/>
    <cellStyle name="_row3" xfId="60"/>
    <cellStyle name="_row3 2" xfId="86"/>
    <cellStyle name="Datum 10" xfId="1"/>
    <cellStyle name="Datum 11" xfId="2"/>
    <cellStyle name="Datum 12" xfId="3"/>
    <cellStyle name="Datum 8" xfId="4"/>
    <cellStyle name="Datum 9" xfId="5"/>
    <cellStyle name="Euro" xfId="41"/>
    <cellStyle name="Standard" xfId="0" builtinId="0"/>
    <cellStyle name="Standard 2" xfId="37"/>
    <cellStyle name="Standard 2 2" xfId="39"/>
    <cellStyle name="Standard 2 3" xfId="62"/>
    <cellStyle name="Standard 3" xfId="38"/>
    <cellStyle name="Standard 4" xfId="40"/>
    <cellStyle name="Standard 5" xfId="61"/>
    <cellStyle name="Standard_lfd_bericht" xfId="6"/>
    <cellStyle name="Tabelle Text 10" xfId="7"/>
    <cellStyle name="Tabelle Text 10 Z" xfId="8"/>
    <cellStyle name="Tabelle Text 11" xfId="9"/>
    <cellStyle name="Tabelle Text 11 Z" xfId="10"/>
    <cellStyle name="Tabelle Text 12" xfId="11"/>
    <cellStyle name="Tabelle Text 12 Z" xfId="12"/>
    <cellStyle name="Tabelle Text 8" xfId="13"/>
    <cellStyle name="Tabelle Text 8 Z" xfId="14"/>
    <cellStyle name="Tabelle Text 9" xfId="15"/>
    <cellStyle name="Tabelle Text 9 Z" xfId="16"/>
    <cellStyle name="Tabelle Überschrift 10" xfId="17"/>
    <cellStyle name="Tabelle Überschrift 11" xfId="18"/>
    <cellStyle name="Tabelle Überschrift 12" xfId="19"/>
    <cellStyle name="Tabelle Überschrift 8" xfId="20"/>
    <cellStyle name="Tabelle Überschrift 9" xfId="21"/>
    <cellStyle name="Tabelle Zahl 0 10" xfId="22"/>
    <cellStyle name="Tabelle Zahl 0 11" xfId="23"/>
    <cellStyle name="Tabelle Zahl 0 12" xfId="24"/>
    <cellStyle name="Tabelle Zahl 0 8" xfId="25"/>
    <cellStyle name="Tabelle Zahl 0 9" xfId="26"/>
    <cellStyle name="Tabelle Zahl 1 10" xfId="27"/>
    <cellStyle name="Tabelle Zahl 1 11" xfId="28"/>
    <cellStyle name="Tabelle Zahl 1 12" xfId="29"/>
    <cellStyle name="Tabelle Zahl 1 8" xfId="30"/>
    <cellStyle name="Tabelle Zahl 1 9" xfId="31"/>
    <cellStyle name="Tabelle Zahl 2 10" xfId="32"/>
    <cellStyle name="Tabelle Zahl 2 11" xfId="33"/>
    <cellStyle name="Tabelle Zahl 2 12" xfId="34"/>
    <cellStyle name="Tabelle Zahl 2 8" xfId="35"/>
    <cellStyle name="Tabelle Zahl 2 9" xfId="36"/>
  </cellStyles>
  <dxfs count="0"/>
  <tableStyles count="0" defaultTableStyle="TableStyleMedium2" defaultPivotStyle="PivotStyleLight16"/>
  <colors>
    <mruColors>
      <color rgb="FFD34D4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intraportstart/Anwendung/Co/Co.php?buchungskreis=2550&amp;suche=1&amp;Liste=1&amp;sucheNach=SH3.1310/5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39"/>
  <sheetViews>
    <sheetView view="pageLayout" topLeftCell="A7" zoomScaleNormal="75" workbookViewId="0"/>
  </sheetViews>
  <sheetFormatPr baseColWidth="10" defaultRowHeight="14.25"/>
  <cols>
    <col min="1" max="1" width="42.140625" style="1" customWidth="1"/>
    <col min="2" max="2" width="17.28515625" style="1" customWidth="1"/>
    <col min="3" max="6" width="11.42578125" style="1"/>
    <col min="7" max="7" width="12.42578125" style="1" customWidth="1"/>
    <col min="8" max="10" width="11.42578125" style="1"/>
  </cols>
  <sheetData>
    <row r="1" spans="1:10" s="25" customFormat="1" ht="15.75" customHeight="1">
      <c r="A1" s="12"/>
      <c r="B1" s="14"/>
      <c r="C1" s="14"/>
      <c r="D1" s="14"/>
      <c r="E1" s="14"/>
      <c r="F1" s="14"/>
      <c r="G1" s="3"/>
      <c r="H1" s="14"/>
      <c r="I1" s="14"/>
      <c r="J1" s="14"/>
    </row>
    <row r="2" spans="1:10" s="25" customFormat="1" ht="15.75" customHeight="1">
      <c r="A2" s="58"/>
      <c r="C2" s="14"/>
      <c r="D2" s="14"/>
      <c r="E2" s="14"/>
      <c r="F2" s="14"/>
      <c r="G2" s="3"/>
      <c r="H2" s="14"/>
      <c r="I2" s="14"/>
      <c r="J2" s="14"/>
    </row>
    <row r="3" spans="1:10" s="25" customFormat="1" ht="15.75" customHeight="1">
      <c r="A3" s="14"/>
      <c r="B3" s="14"/>
      <c r="C3" s="14"/>
      <c r="D3" s="14"/>
      <c r="E3" s="14"/>
      <c r="F3" s="14"/>
      <c r="G3" s="3"/>
      <c r="H3" s="14"/>
      <c r="I3" s="14"/>
      <c r="J3" s="14"/>
    </row>
    <row r="4" spans="1:10">
      <c r="A4" s="13"/>
      <c r="B4" s="13"/>
      <c r="C4" s="13"/>
      <c r="D4" s="13"/>
      <c r="E4" s="13"/>
      <c r="F4" s="13"/>
      <c r="G4" s="3"/>
    </row>
    <row r="5" spans="1:10">
      <c r="A5" s="13"/>
      <c r="B5" s="13"/>
      <c r="C5" s="13"/>
      <c r="D5" s="13"/>
      <c r="E5" s="13"/>
      <c r="F5" s="13"/>
      <c r="G5" s="13"/>
    </row>
    <row r="6" spans="1:10">
      <c r="A6" s="13"/>
      <c r="B6" s="13"/>
      <c r="C6" s="13"/>
      <c r="D6" s="13"/>
      <c r="E6" s="13"/>
      <c r="F6" s="13"/>
      <c r="G6" s="13"/>
    </row>
    <row r="7" spans="1:10" ht="39.950000000000003" customHeight="1">
      <c r="A7" s="307" t="s">
        <v>41</v>
      </c>
      <c r="B7" s="308"/>
      <c r="C7" s="308"/>
      <c r="D7" s="308"/>
      <c r="E7" s="308"/>
      <c r="F7" s="308"/>
      <c r="G7" s="309"/>
    </row>
    <row r="8" spans="1:10" ht="39.950000000000003" customHeight="1">
      <c r="A8" s="310" t="s">
        <v>235</v>
      </c>
      <c r="B8" s="311"/>
      <c r="C8" s="311"/>
      <c r="D8" s="311"/>
      <c r="E8" s="311"/>
      <c r="F8" s="311"/>
      <c r="G8" s="312"/>
    </row>
    <row r="9" spans="1:10" ht="20.25">
      <c r="A9" s="41"/>
      <c r="B9" s="42"/>
      <c r="C9" s="18"/>
      <c r="D9" s="18"/>
      <c r="E9" s="18"/>
      <c r="F9" s="18"/>
      <c r="G9" s="17"/>
    </row>
    <row r="10" spans="1:10" ht="20.25">
      <c r="A10" s="16"/>
      <c r="B10" s="18"/>
      <c r="C10" s="18"/>
      <c r="D10" s="18"/>
      <c r="E10" s="18"/>
      <c r="F10" s="18"/>
      <c r="G10" s="17"/>
    </row>
    <row r="11" spans="1:10" ht="24.75" customHeight="1">
      <c r="A11" s="19" t="s">
        <v>16</v>
      </c>
      <c r="B11" s="313"/>
      <c r="C11" s="314"/>
      <c r="D11" s="314"/>
      <c r="E11" s="314"/>
      <c r="F11" s="314"/>
      <c r="G11" s="315"/>
    </row>
    <row r="12" spans="1:10" ht="24.75" customHeight="1">
      <c r="A12" s="19"/>
      <c r="B12" s="313"/>
      <c r="C12" s="314"/>
      <c r="D12" s="314"/>
      <c r="E12" s="314"/>
      <c r="F12" s="314"/>
      <c r="G12" s="315"/>
    </row>
    <row r="13" spans="1:10" ht="24.75" customHeight="1">
      <c r="A13" s="21"/>
      <c r="B13" s="43"/>
      <c r="C13" s="20"/>
      <c r="D13" s="20"/>
      <c r="E13" s="20"/>
      <c r="F13" s="20"/>
      <c r="G13" s="15"/>
    </row>
    <row r="14" spans="1:10" ht="24.75" customHeight="1">
      <c r="A14" s="44"/>
      <c r="B14" s="45"/>
      <c r="C14" s="20"/>
      <c r="D14" s="20"/>
      <c r="E14" s="20"/>
      <c r="F14" s="20"/>
      <c r="G14" s="15"/>
    </row>
    <row r="15" spans="1:10" s="6" customFormat="1" ht="39.950000000000003" customHeight="1">
      <c r="A15" s="302" t="s">
        <v>5</v>
      </c>
      <c r="B15" s="303"/>
      <c r="C15" s="303"/>
      <c r="D15" s="303"/>
      <c r="E15" s="303"/>
      <c r="F15" s="303"/>
      <c r="G15" s="304"/>
      <c r="H15" s="2"/>
      <c r="I15" s="2"/>
      <c r="J15" s="2"/>
    </row>
    <row r="16" spans="1:10" s="6" customFormat="1" ht="30" customHeight="1">
      <c r="A16" s="46"/>
      <c r="B16" s="47"/>
      <c r="C16" s="47"/>
      <c r="D16" s="47"/>
      <c r="E16" s="47"/>
      <c r="F16" s="47"/>
      <c r="G16" s="48"/>
      <c r="H16" s="2"/>
      <c r="I16" s="2"/>
      <c r="J16" s="2"/>
    </row>
    <row r="17" spans="1:7" ht="24.95" customHeight="1">
      <c r="A17" s="299" t="s">
        <v>7</v>
      </c>
      <c r="B17" s="300"/>
      <c r="C17" s="300"/>
      <c r="D17" s="305"/>
      <c r="E17" s="305"/>
      <c r="F17" s="305"/>
      <c r="G17" s="306"/>
    </row>
    <row r="18" spans="1:7" ht="24.95" customHeight="1">
      <c r="A18" s="299"/>
      <c r="B18" s="300"/>
      <c r="C18" s="300"/>
      <c r="D18" s="305"/>
      <c r="E18" s="305"/>
      <c r="F18" s="305"/>
      <c r="G18" s="306"/>
    </row>
    <row r="19" spans="1:7" ht="24.95" customHeight="1">
      <c r="A19" s="299" t="s">
        <v>8</v>
      </c>
      <c r="B19" s="300"/>
      <c r="C19" s="300"/>
      <c r="D19" s="305"/>
      <c r="E19" s="305"/>
      <c r="F19" s="305"/>
      <c r="G19" s="306"/>
    </row>
    <row r="20" spans="1:7" ht="24.95" customHeight="1">
      <c r="A20" s="299"/>
      <c r="B20" s="300"/>
      <c r="C20" s="300"/>
      <c r="D20" s="305"/>
      <c r="E20" s="305"/>
      <c r="F20" s="305"/>
      <c r="G20" s="306"/>
    </row>
    <row r="21" spans="1:7" ht="24.95" customHeight="1">
      <c r="A21" s="299" t="s">
        <v>61</v>
      </c>
      <c r="B21" s="300"/>
      <c r="C21" s="300"/>
      <c r="D21" s="305"/>
      <c r="E21" s="305"/>
      <c r="F21" s="305"/>
      <c r="G21" s="306"/>
    </row>
    <row r="22" spans="1:7" ht="24.95" customHeight="1">
      <c r="A22" s="299"/>
      <c r="B22" s="300"/>
      <c r="C22" s="300"/>
      <c r="D22" s="305"/>
      <c r="E22" s="305"/>
      <c r="F22" s="305"/>
      <c r="G22" s="306"/>
    </row>
    <row r="23" spans="1:7" ht="24.95" customHeight="1">
      <c r="A23" s="299" t="s">
        <v>67</v>
      </c>
      <c r="B23" s="300"/>
      <c r="C23" s="300"/>
      <c r="D23" s="300"/>
      <c r="E23" s="300"/>
      <c r="F23" s="300"/>
      <c r="G23" s="301"/>
    </row>
    <row r="24" spans="1:7" ht="24.95" customHeight="1">
      <c r="A24" s="299"/>
      <c r="B24" s="300"/>
      <c r="C24" s="300"/>
      <c r="D24" s="300"/>
      <c r="E24" s="300"/>
      <c r="F24" s="300"/>
      <c r="G24" s="301"/>
    </row>
    <row r="25" spans="1:7" ht="24.95" customHeight="1">
      <c r="A25" s="299" t="s">
        <v>82</v>
      </c>
      <c r="B25" s="300"/>
      <c r="C25" s="300"/>
      <c r="D25" s="300"/>
      <c r="E25" s="300"/>
      <c r="F25" s="300"/>
      <c r="G25" s="301"/>
    </row>
    <row r="26" spans="1:7" ht="24.95" customHeight="1">
      <c r="A26" s="299"/>
      <c r="B26" s="300"/>
      <c r="C26" s="300"/>
      <c r="D26" s="300"/>
      <c r="E26" s="300"/>
      <c r="F26" s="300"/>
      <c r="G26" s="301"/>
    </row>
    <row r="27" spans="1:7" ht="24.95" customHeight="1">
      <c r="A27" s="299"/>
      <c r="B27" s="300"/>
      <c r="C27" s="300"/>
      <c r="D27" s="300"/>
      <c r="E27" s="300"/>
      <c r="F27" s="300"/>
      <c r="G27" s="301"/>
    </row>
    <row r="28" spans="1:7" ht="24.95" customHeight="1">
      <c r="A28" s="299"/>
      <c r="B28" s="300"/>
      <c r="C28" s="300"/>
      <c r="D28" s="300"/>
      <c r="E28" s="300"/>
      <c r="F28" s="300"/>
      <c r="G28" s="301"/>
    </row>
    <row r="29" spans="1:7" ht="24.95" customHeight="1">
      <c r="A29" s="38"/>
      <c r="B29" s="39"/>
      <c r="C29" s="39"/>
      <c r="D29" s="22"/>
      <c r="E29" s="22"/>
      <c r="F29" s="22"/>
      <c r="G29" s="23"/>
    </row>
    <row r="30" spans="1:7" ht="24.95" customHeight="1">
      <c r="A30" s="24"/>
      <c r="B30" s="22"/>
      <c r="C30" s="22"/>
      <c r="D30" s="22"/>
      <c r="E30" s="22"/>
      <c r="F30" s="22"/>
      <c r="G30" s="23"/>
    </row>
    <row r="31" spans="1:7" ht="24.95" customHeight="1">
      <c r="A31" s="51"/>
      <c r="B31" s="52"/>
      <c r="C31" s="52"/>
      <c r="D31" s="52"/>
      <c r="E31" s="52"/>
      <c r="F31" s="52"/>
      <c r="G31" s="53"/>
    </row>
    <row r="32" spans="1:7" ht="24.95" customHeight="1">
      <c r="A32" s="50"/>
      <c r="B32" s="50"/>
      <c r="C32" s="50"/>
      <c r="D32" s="50"/>
      <c r="E32" s="50"/>
      <c r="F32" s="50"/>
      <c r="G32" s="50"/>
    </row>
    <row r="33" spans="1:7" ht="24.95" customHeight="1">
      <c r="A33" s="50"/>
      <c r="B33" s="50"/>
      <c r="C33" s="50"/>
      <c r="D33" s="50"/>
      <c r="E33" s="50"/>
      <c r="F33" s="50"/>
      <c r="G33" s="50"/>
    </row>
    <row r="34" spans="1:7" ht="24.95" customHeight="1">
      <c r="A34" s="5"/>
      <c r="B34" s="5"/>
      <c r="C34" s="5"/>
      <c r="D34" s="5"/>
      <c r="E34" s="4"/>
      <c r="F34" s="4"/>
      <c r="G34" s="4"/>
    </row>
    <row r="35" spans="1:7" ht="24.95" customHeight="1">
      <c r="A35" s="5"/>
      <c r="B35" s="5"/>
      <c r="C35" s="5"/>
      <c r="D35" s="5"/>
      <c r="E35" s="4"/>
      <c r="F35" s="4"/>
      <c r="G35" s="4"/>
    </row>
    <row r="36" spans="1:7" ht="24.95" customHeight="1"/>
    <row r="37" spans="1:7" ht="24.95" customHeight="1"/>
    <row r="38" spans="1:7" ht="24.95" customHeight="1"/>
    <row r="39" spans="1:7" ht="24.95" customHeight="1"/>
  </sheetData>
  <mergeCells count="11">
    <mergeCell ref="A7:G7"/>
    <mergeCell ref="A8:G8"/>
    <mergeCell ref="B11:G11"/>
    <mergeCell ref="B12:G12"/>
    <mergeCell ref="A17:G18"/>
    <mergeCell ref="A27:G28"/>
    <mergeCell ref="A25:G26"/>
    <mergeCell ref="A23:G24"/>
    <mergeCell ref="A15:G15"/>
    <mergeCell ref="A21:G22"/>
    <mergeCell ref="A19:G2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>
    <oddHeader>&amp;L&amp;"Arial,Fett"&amp;12Wirtschaftsplan 2018/2019
für sonstige Sondervermögen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Layout" topLeftCell="A19" zoomScaleNormal="100" workbookViewId="0">
      <selection activeCell="J34" sqref="A1:J34"/>
    </sheetView>
  </sheetViews>
  <sheetFormatPr baseColWidth="10" defaultColWidth="6.28515625" defaultRowHeight="12.75"/>
  <cols>
    <col min="1" max="1" width="6.28515625" style="11" bestFit="1" customWidth="1"/>
    <col min="2" max="2" width="42.28515625" style="11" customWidth="1"/>
    <col min="3" max="10" width="12.7109375" style="11" customWidth="1"/>
    <col min="11" max="11" width="9.5703125" style="8" customWidth="1"/>
    <col min="12" max="16384" width="6.28515625" style="11"/>
  </cols>
  <sheetData>
    <row r="1" spans="1:11" customFormat="1" ht="23.25" customHeight="1">
      <c r="A1" s="316" t="s">
        <v>7</v>
      </c>
      <c r="B1" s="317"/>
      <c r="C1" s="317"/>
      <c r="D1" s="317"/>
      <c r="E1" s="317"/>
      <c r="F1" s="317"/>
      <c r="G1" s="317"/>
      <c r="H1" s="317"/>
      <c r="I1" s="317"/>
      <c r="J1" s="318"/>
    </row>
    <row r="2" spans="1:11" ht="18.75" customHeight="1">
      <c r="A2" s="334" t="s">
        <v>52</v>
      </c>
      <c r="B2" s="335"/>
      <c r="C2" s="75"/>
      <c r="D2" s="326" t="s">
        <v>235</v>
      </c>
      <c r="E2" s="326"/>
      <c r="F2" s="327"/>
      <c r="G2" s="327"/>
      <c r="H2" s="327"/>
      <c r="I2" s="327"/>
      <c r="J2" s="328"/>
      <c r="K2" s="59"/>
    </row>
    <row r="3" spans="1:11" ht="15.75" customHeight="1">
      <c r="A3" s="334" t="s">
        <v>9</v>
      </c>
      <c r="B3" s="335"/>
      <c r="C3" s="30"/>
      <c r="D3" s="30"/>
      <c r="E3" s="30"/>
      <c r="F3" s="30"/>
      <c r="G3" s="329" t="s">
        <v>97</v>
      </c>
      <c r="H3" s="330"/>
      <c r="I3" s="330"/>
      <c r="J3" s="331"/>
      <c r="K3" s="32"/>
    </row>
    <row r="4" spans="1:11" ht="15.75" customHeight="1">
      <c r="A4" s="319"/>
      <c r="B4" s="320"/>
      <c r="C4" s="72"/>
      <c r="D4" s="72"/>
      <c r="E4" s="72"/>
      <c r="F4" s="30"/>
      <c r="G4" s="332" t="s">
        <v>40</v>
      </c>
      <c r="H4" s="333"/>
      <c r="I4" s="332" t="s">
        <v>39</v>
      </c>
      <c r="J4" s="333"/>
      <c r="K4" s="32"/>
    </row>
    <row r="5" spans="1:11" ht="17.25" customHeight="1">
      <c r="A5" s="321" t="s">
        <v>90</v>
      </c>
      <c r="B5" s="322"/>
      <c r="C5" s="120" t="s">
        <v>83</v>
      </c>
      <c r="D5" s="120" t="s">
        <v>83</v>
      </c>
      <c r="E5" s="120" t="s">
        <v>84</v>
      </c>
      <c r="F5" s="120" t="s">
        <v>85</v>
      </c>
      <c r="G5" s="120" t="s">
        <v>86</v>
      </c>
      <c r="H5" s="120" t="s">
        <v>86</v>
      </c>
      <c r="I5" s="121" t="s">
        <v>86</v>
      </c>
      <c r="J5" s="122" t="s">
        <v>86</v>
      </c>
      <c r="K5" s="60"/>
    </row>
    <row r="6" spans="1:11" ht="17.25" customHeight="1">
      <c r="A6" s="127"/>
      <c r="B6" s="128"/>
      <c r="C6" s="123">
        <v>2015</v>
      </c>
      <c r="D6" s="123">
        <v>2016</v>
      </c>
      <c r="E6" s="123">
        <v>2017</v>
      </c>
      <c r="F6" s="123">
        <v>2017</v>
      </c>
      <c r="G6" s="132">
        <v>2018</v>
      </c>
      <c r="H6" s="132">
        <v>2019</v>
      </c>
      <c r="I6" s="125">
        <v>2020</v>
      </c>
      <c r="J6" s="124">
        <v>2021</v>
      </c>
      <c r="K6" s="60"/>
    </row>
    <row r="7" spans="1:11" ht="18" customHeight="1">
      <c r="A7" s="126" t="s">
        <v>17</v>
      </c>
      <c r="B7" s="323"/>
      <c r="C7" s="323"/>
      <c r="D7" s="324"/>
      <c r="E7" s="324"/>
      <c r="F7" s="324"/>
      <c r="G7" s="324"/>
      <c r="H7" s="324"/>
      <c r="I7" s="324"/>
      <c r="J7" s="325"/>
      <c r="K7" s="10"/>
    </row>
    <row r="8" spans="1:11" ht="19.350000000000001" customHeight="1">
      <c r="A8" s="64">
        <v>1</v>
      </c>
      <c r="B8" s="26" t="s">
        <v>92</v>
      </c>
      <c r="C8" s="26">
        <v>67695.752640100007</v>
      </c>
      <c r="D8" s="26">
        <v>68870.42856</v>
      </c>
      <c r="E8" s="26">
        <v>66254.188000000097</v>
      </c>
      <c r="F8" s="26">
        <v>63989.7</v>
      </c>
      <c r="G8" s="93">
        <v>64896.0629999999</v>
      </c>
      <c r="H8" s="88">
        <v>65617.9629999998</v>
      </c>
      <c r="I8" s="88">
        <v>67413.958000000304</v>
      </c>
      <c r="J8" s="88">
        <v>68118.657999999807</v>
      </c>
      <c r="K8" s="9"/>
    </row>
    <row r="9" spans="1:11" ht="19.350000000000001" customHeight="1">
      <c r="A9" s="65">
        <v>2</v>
      </c>
      <c r="B9" s="27" t="s">
        <v>10</v>
      </c>
      <c r="C9" s="27">
        <v>0</v>
      </c>
      <c r="D9" s="27">
        <v>0</v>
      </c>
      <c r="E9" s="27">
        <v>0</v>
      </c>
      <c r="F9" s="27">
        <v>0</v>
      </c>
      <c r="G9" s="94">
        <v>0</v>
      </c>
      <c r="H9" s="89">
        <v>0</v>
      </c>
      <c r="I9" s="89">
        <v>0</v>
      </c>
      <c r="J9" s="89">
        <v>0</v>
      </c>
      <c r="K9" s="9"/>
    </row>
    <row r="10" spans="1:11" ht="19.350000000000001" customHeight="1">
      <c r="A10" s="65">
        <v>3</v>
      </c>
      <c r="B10" s="27" t="s">
        <v>68</v>
      </c>
      <c r="C10" s="27">
        <f>C11+C12</f>
        <v>2655.1901900000003</v>
      </c>
      <c r="D10" s="27">
        <f>D11+D12</f>
        <v>2599.7308199999998</v>
      </c>
      <c r="E10" s="27">
        <f>E11+E12</f>
        <v>517.799999999997</v>
      </c>
      <c r="F10" s="27">
        <v>326</v>
      </c>
      <c r="G10" s="94">
        <f>G11+G12</f>
        <v>307.8</v>
      </c>
      <c r="H10" s="89">
        <f>H11+H12</f>
        <v>313.3</v>
      </c>
      <c r="I10" s="89">
        <f t="shared" ref="I10:J10" si="0">I11+I12</f>
        <v>318.89999999999998</v>
      </c>
      <c r="J10" s="89">
        <f t="shared" si="0"/>
        <v>285.60000000000002</v>
      </c>
      <c r="K10" s="9"/>
    </row>
    <row r="11" spans="1:11" s="142" customFormat="1" ht="19.350000000000001" hidden="1" customHeight="1">
      <c r="A11" s="137"/>
      <c r="B11" s="138" t="s">
        <v>98</v>
      </c>
      <c r="C11" s="138">
        <v>1089.2727500000001</v>
      </c>
      <c r="D11" s="138">
        <v>1370.53972</v>
      </c>
      <c r="E11" s="138">
        <v>325.799999999997</v>
      </c>
      <c r="F11" s="138">
        <v>226</v>
      </c>
      <c r="G11" s="139">
        <v>116.8</v>
      </c>
      <c r="H11" s="140">
        <v>118.3</v>
      </c>
      <c r="I11" s="140">
        <v>119.9</v>
      </c>
      <c r="J11" s="140">
        <v>71.599999999999994</v>
      </c>
      <c r="K11" s="141"/>
    </row>
    <row r="12" spans="1:11" s="142" customFormat="1" ht="19.350000000000001" hidden="1" customHeight="1">
      <c r="A12" s="137"/>
      <c r="B12" s="138" t="s">
        <v>99</v>
      </c>
      <c r="C12" s="138">
        <v>1565.9174399999999</v>
      </c>
      <c r="D12" s="138">
        <v>1229.1911</v>
      </c>
      <c r="E12" s="138">
        <v>192</v>
      </c>
      <c r="F12" s="138">
        <v>100</v>
      </c>
      <c r="G12" s="139">
        <v>191</v>
      </c>
      <c r="H12" s="140">
        <v>195</v>
      </c>
      <c r="I12" s="140">
        <v>199</v>
      </c>
      <c r="J12" s="140">
        <v>214</v>
      </c>
      <c r="K12" s="141"/>
    </row>
    <row r="13" spans="1:11" s="31" customFormat="1" ht="19.350000000000001" customHeight="1">
      <c r="A13" s="65">
        <v>4</v>
      </c>
      <c r="B13" s="37" t="s">
        <v>35</v>
      </c>
      <c r="C13" s="37">
        <f t="shared" ref="C13:H13" si="1">SUM(C8:C10)</f>
        <v>70350.942830100001</v>
      </c>
      <c r="D13" s="37">
        <f t="shared" si="1"/>
        <v>71470.159379999997</v>
      </c>
      <c r="E13" s="37">
        <f t="shared" si="1"/>
        <v>66771.988000000099</v>
      </c>
      <c r="F13" s="37">
        <f t="shared" si="1"/>
        <v>64315.7</v>
      </c>
      <c r="G13" s="95">
        <f t="shared" si="1"/>
        <v>65203.862999999903</v>
      </c>
      <c r="H13" s="90">
        <f t="shared" si="1"/>
        <v>65931.262999999803</v>
      </c>
      <c r="I13" s="90">
        <f t="shared" ref="I13:J13" si="2">SUM(I8:I10)</f>
        <v>67732.858000000298</v>
      </c>
      <c r="J13" s="90">
        <f t="shared" si="2"/>
        <v>68404.257999999812</v>
      </c>
      <c r="K13" s="33"/>
    </row>
    <row r="14" spans="1:11" ht="19.350000000000001" customHeight="1">
      <c r="A14" s="65">
        <v>5</v>
      </c>
      <c r="B14" s="27" t="s">
        <v>91</v>
      </c>
      <c r="C14" s="27">
        <v>269.99700999999999</v>
      </c>
      <c r="D14" s="27">
        <v>87.4105500000001</v>
      </c>
      <c r="E14" s="27">
        <v>555.40299999999502</v>
      </c>
      <c r="F14" s="27">
        <v>352.15</v>
      </c>
      <c r="G14" s="94">
        <v>645.12499999999795</v>
      </c>
      <c r="H14" s="89">
        <v>655.99999999999704</v>
      </c>
      <c r="I14" s="89">
        <v>676.49999999999704</v>
      </c>
      <c r="J14" s="89">
        <v>682.34999999999695</v>
      </c>
      <c r="K14" s="9"/>
    </row>
    <row r="15" spans="1:11" ht="19.350000000000001" customHeight="1">
      <c r="A15" s="65">
        <v>6</v>
      </c>
      <c r="B15" s="27" t="s">
        <v>6</v>
      </c>
      <c r="C15" s="27">
        <v>20247.255909799998</v>
      </c>
      <c r="D15" s="27">
        <v>20073.781640000001</v>
      </c>
      <c r="E15" s="27">
        <v>25519.295999999998</v>
      </c>
      <c r="F15" s="27">
        <v>24179.036</v>
      </c>
      <c r="G15" s="94">
        <v>24068</v>
      </c>
      <c r="H15" s="89">
        <v>24992</v>
      </c>
      <c r="I15" s="89">
        <v>25709.9</v>
      </c>
      <c r="J15" s="89">
        <v>26449.337</v>
      </c>
      <c r="K15" s="9"/>
    </row>
    <row r="16" spans="1:11" ht="19.350000000000001" customHeight="1">
      <c r="A16" s="65" t="s">
        <v>62</v>
      </c>
      <c r="B16" s="63" t="s">
        <v>60</v>
      </c>
      <c r="C16" s="27">
        <v>19329.472020000001</v>
      </c>
      <c r="D16" s="27">
        <v>19190.715990000001</v>
      </c>
      <c r="E16" s="27">
        <v>23373.035999999898</v>
      </c>
      <c r="F16" s="27">
        <v>23373.036</v>
      </c>
      <c r="G16" s="94">
        <v>23406</v>
      </c>
      <c r="H16" s="89">
        <v>24330</v>
      </c>
      <c r="I16" s="89">
        <v>25047.9</v>
      </c>
      <c r="J16" s="89">
        <v>25787.337</v>
      </c>
      <c r="K16" s="9"/>
    </row>
    <row r="17" spans="1:11" ht="19.350000000000001" customHeight="1">
      <c r="A17" s="65">
        <v>7</v>
      </c>
      <c r="B17" s="27" t="s">
        <v>36</v>
      </c>
      <c r="C17" s="27">
        <v>42471.741470000001</v>
      </c>
      <c r="D17" s="27">
        <v>37136.447350000002</v>
      </c>
      <c r="E17" s="27">
        <v>44033.525999999998</v>
      </c>
      <c r="F17" s="27">
        <v>45202.171000000002</v>
      </c>
      <c r="G17" s="94">
        <v>41712.474000000002</v>
      </c>
      <c r="H17" s="89">
        <v>42865.592000000099</v>
      </c>
      <c r="I17" s="89">
        <v>44027.391999999898</v>
      </c>
      <c r="J17" s="89">
        <v>45264.154999999999</v>
      </c>
      <c r="K17" s="9"/>
    </row>
    <row r="18" spans="1:11" ht="19.350000000000001" customHeight="1">
      <c r="A18" s="65">
        <v>8</v>
      </c>
      <c r="B18" s="27" t="s">
        <v>11</v>
      </c>
      <c r="C18" s="27">
        <v>66036.130316566399</v>
      </c>
      <c r="D18" s="27">
        <v>59086.291060000003</v>
      </c>
      <c r="E18" s="27">
        <v>84518.632000000303</v>
      </c>
      <c r="F18" s="27">
        <v>80153.925000000003</v>
      </c>
      <c r="G18" s="94">
        <f>86294.7798038572+5341.92</f>
        <v>91636.699803857191</v>
      </c>
      <c r="H18" s="89">
        <f>87541.8373079063+5341.92</f>
        <v>92883.7573079063</v>
      </c>
      <c r="I18" s="89">
        <f>85936.5800000003+5341.92</f>
        <v>91278.500000000291</v>
      </c>
      <c r="J18" s="89">
        <f>84721.2463333334+5341.92</f>
        <v>90063.1663333334</v>
      </c>
      <c r="K18" s="9"/>
    </row>
    <row r="19" spans="1:11" ht="19.350000000000001" customHeight="1">
      <c r="A19" s="65" t="s">
        <v>69</v>
      </c>
      <c r="B19" s="63" t="s">
        <v>60</v>
      </c>
      <c r="C19" s="27"/>
      <c r="D19" s="27"/>
      <c r="E19" s="27"/>
      <c r="F19" s="27"/>
      <c r="G19" s="94"/>
      <c r="H19" s="89"/>
      <c r="I19" s="89"/>
      <c r="J19" s="89"/>
      <c r="K19" s="9"/>
    </row>
    <row r="20" spans="1:11" s="31" customFormat="1" ht="19.350000000000001" customHeight="1">
      <c r="A20" s="65">
        <v>9</v>
      </c>
      <c r="B20" s="37" t="s">
        <v>12</v>
      </c>
      <c r="C20" s="37">
        <f>C14+C15+C17+C18</f>
        <v>129025.12470636639</v>
      </c>
      <c r="D20" s="37">
        <f t="shared" ref="D20:H20" si="3">D14+D15+D17+D18</f>
        <v>116383.93060000001</v>
      </c>
      <c r="E20" s="37">
        <f t="shared" si="3"/>
        <v>154626.85700000031</v>
      </c>
      <c r="F20" s="37">
        <f t="shared" si="3"/>
        <v>149887.28200000001</v>
      </c>
      <c r="G20" s="37">
        <f t="shared" si="3"/>
        <v>158062.29880385718</v>
      </c>
      <c r="H20" s="37">
        <f t="shared" si="3"/>
        <v>161397.34930790641</v>
      </c>
      <c r="I20" s="37">
        <f t="shared" ref="I20:J20" si="4">I14+I15+I17+I18</f>
        <v>161692.29200000019</v>
      </c>
      <c r="J20" s="135">
        <f t="shared" si="4"/>
        <v>162459.00833333342</v>
      </c>
      <c r="K20" s="33"/>
    </row>
    <row r="21" spans="1:11" s="31" customFormat="1" ht="19.350000000000001" customHeight="1">
      <c r="A21" s="65">
        <v>10</v>
      </c>
      <c r="B21" s="40" t="s">
        <v>0</v>
      </c>
      <c r="C21" s="40">
        <f>C13-C20</f>
        <v>-58674.18187626639</v>
      </c>
      <c r="D21" s="40">
        <f t="shared" ref="D21:H21" si="5">D13-D20</f>
        <v>-44913.77122000001</v>
      </c>
      <c r="E21" s="40">
        <f t="shared" si="5"/>
        <v>-87854.86900000021</v>
      </c>
      <c r="F21" s="40">
        <f t="shared" si="5"/>
        <v>-85571.582000000009</v>
      </c>
      <c r="G21" s="96">
        <f t="shared" si="5"/>
        <v>-92858.435803857283</v>
      </c>
      <c r="H21" s="91">
        <f t="shared" si="5"/>
        <v>-95466.086307906604</v>
      </c>
      <c r="I21" s="91">
        <f t="shared" ref="I21:J21" si="6">I13-I20</f>
        <v>-93959.433999999892</v>
      </c>
      <c r="J21" s="91">
        <f t="shared" si="6"/>
        <v>-94054.750333333606</v>
      </c>
      <c r="K21" s="33"/>
    </row>
    <row r="22" spans="1:11" ht="19.350000000000001" customHeight="1">
      <c r="A22" s="65">
        <v>11</v>
      </c>
      <c r="B22" s="27" t="s">
        <v>3</v>
      </c>
      <c r="C22" s="27">
        <v>12169.95436</v>
      </c>
      <c r="D22" s="27">
        <v>0</v>
      </c>
      <c r="E22" s="27">
        <v>20300</v>
      </c>
      <c r="F22" s="27">
        <v>20300</v>
      </c>
      <c r="G22" s="94">
        <v>20300</v>
      </c>
      <c r="H22" s="89">
        <v>20300</v>
      </c>
      <c r="I22" s="89">
        <v>20300</v>
      </c>
      <c r="J22" s="89">
        <v>20300</v>
      </c>
      <c r="K22" s="9"/>
    </row>
    <row r="23" spans="1:11" ht="19.350000000000001" customHeight="1">
      <c r="A23" s="65">
        <v>12</v>
      </c>
      <c r="B23" s="27" t="s">
        <v>2</v>
      </c>
      <c r="C23" s="27">
        <v>15.81643</v>
      </c>
      <c r="D23" s="27">
        <v>11.592359999999999</v>
      </c>
      <c r="E23" s="27">
        <v>0</v>
      </c>
      <c r="F23" s="27"/>
      <c r="G23" s="94">
        <v>0</v>
      </c>
      <c r="H23" s="89">
        <v>0</v>
      </c>
      <c r="I23" s="89">
        <v>0</v>
      </c>
      <c r="J23" s="89">
        <v>0</v>
      </c>
      <c r="K23" s="9"/>
    </row>
    <row r="24" spans="1:11" ht="19.350000000000001" customHeight="1">
      <c r="A24" s="65">
        <v>13</v>
      </c>
      <c r="B24" s="27" t="s">
        <v>1</v>
      </c>
      <c r="C24" s="27">
        <v>27530.63524</v>
      </c>
      <c r="D24" s="27">
        <v>29021.768700000001</v>
      </c>
      <c r="E24" s="27">
        <v>25032</v>
      </c>
      <c r="F24" s="27">
        <v>25732</v>
      </c>
      <c r="G24" s="94">
        <v>23479</v>
      </c>
      <c r="H24" s="89">
        <v>22281</v>
      </c>
      <c r="I24" s="89">
        <v>21110</v>
      </c>
      <c r="J24" s="89">
        <v>19485</v>
      </c>
      <c r="K24" s="9"/>
    </row>
    <row r="25" spans="1:11" s="31" customFormat="1" ht="19.350000000000001" customHeight="1">
      <c r="A25" s="65">
        <v>14</v>
      </c>
      <c r="B25" s="28" t="s">
        <v>4</v>
      </c>
      <c r="C25" s="28">
        <f>C22+C23-C24</f>
        <v>-15344.864449999999</v>
      </c>
      <c r="D25" s="28">
        <f t="shared" ref="D25:H25" si="7">D22+D23-D24</f>
        <v>-29010.176340000002</v>
      </c>
      <c r="E25" s="28">
        <f t="shared" si="7"/>
        <v>-4732</v>
      </c>
      <c r="F25" s="28">
        <f t="shared" si="7"/>
        <v>-5432</v>
      </c>
      <c r="G25" s="28">
        <f t="shared" si="7"/>
        <v>-3179</v>
      </c>
      <c r="H25" s="28">
        <f t="shared" si="7"/>
        <v>-1981</v>
      </c>
      <c r="I25" s="28">
        <f t="shared" ref="I25:J25" si="8">I22+I23-I24</f>
        <v>-810</v>
      </c>
      <c r="J25" s="98">
        <f t="shared" si="8"/>
        <v>815</v>
      </c>
      <c r="K25" s="33"/>
    </row>
    <row r="26" spans="1:11" s="31" customFormat="1" ht="19.350000000000001" customHeight="1">
      <c r="A26" s="65">
        <v>15</v>
      </c>
      <c r="B26" s="40" t="s">
        <v>13</v>
      </c>
      <c r="C26" s="40">
        <f>C21+C25</f>
        <v>-74019.046326266383</v>
      </c>
      <c r="D26" s="40">
        <f t="shared" ref="D26:H26" si="9">D21+D25</f>
        <v>-73923.947560000015</v>
      </c>
      <c r="E26" s="40">
        <f t="shared" si="9"/>
        <v>-92586.86900000021</v>
      </c>
      <c r="F26" s="40">
        <f t="shared" si="9"/>
        <v>-91003.582000000009</v>
      </c>
      <c r="G26" s="96">
        <f t="shared" si="9"/>
        <v>-96037.435803857283</v>
      </c>
      <c r="H26" s="91">
        <f t="shared" si="9"/>
        <v>-97447.086307906604</v>
      </c>
      <c r="I26" s="91">
        <f t="shared" ref="I26:J26" si="10">I21+I25</f>
        <v>-94769.433999999892</v>
      </c>
      <c r="J26" s="91">
        <f t="shared" si="10"/>
        <v>-93239.750333333606</v>
      </c>
      <c r="K26" s="33"/>
    </row>
    <row r="27" spans="1:11" s="31" customFormat="1" ht="19.350000000000001" customHeight="1">
      <c r="A27" s="65">
        <v>16</v>
      </c>
      <c r="B27" s="87" t="s">
        <v>56</v>
      </c>
      <c r="C27" s="290">
        <v>0</v>
      </c>
      <c r="D27" s="290">
        <v>0</v>
      </c>
      <c r="E27" s="290">
        <v>0</v>
      </c>
      <c r="F27" s="290">
        <v>0</v>
      </c>
      <c r="G27" s="291">
        <v>0</v>
      </c>
      <c r="H27" s="292">
        <v>0</v>
      </c>
      <c r="I27" s="292">
        <v>0</v>
      </c>
      <c r="J27" s="292">
        <v>0</v>
      </c>
      <c r="K27" s="33"/>
    </row>
    <row r="28" spans="1:11" s="31" customFormat="1" ht="19.350000000000001" customHeight="1">
      <c r="A28" s="65">
        <v>17</v>
      </c>
      <c r="B28" s="87" t="s">
        <v>57</v>
      </c>
      <c r="C28" s="290">
        <v>0</v>
      </c>
      <c r="D28" s="290">
        <v>0</v>
      </c>
      <c r="E28" s="290">
        <v>0</v>
      </c>
      <c r="F28" s="290">
        <v>0</v>
      </c>
      <c r="G28" s="291">
        <v>0</v>
      </c>
      <c r="H28" s="292">
        <v>0</v>
      </c>
      <c r="I28" s="292">
        <v>0</v>
      </c>
      <c r="J28" s="292">
        <v>0</v>
      </c>
      <c r="K28" s="33"/>
    </row>
    <row r="29" spans="1:11" ht="19.350000000000001" customHeight="1">
      <c r="A29" s="65">
        <v>18</v>
      </c>
      <c r="B29" s="37" t="s">
        <v>37</v>
      </c>
      <c r="C29" s="37">
        <f>C27-C28</f>
        <v>0</v>
      </c>
      <c r="D29" s="37">
        <f t="shared" ref="D29:H29" si="11">D27-D28</f>
        <v>0</v>
      </c>
      <c r="E29" s="37">
        <f t="shared" si="11"/>
        <v>0</v>
      </c>
      <c r="F29" s="37">
        <f t="shared" si="11"/>
        <v>0</v>
      </c>
      <c r="G29" s="37">
        <f t="shared" ref="G29" si="12">G27-G28</f>
        <v>0</v>
      </c>
      <c r="H29" s="37">
        <f t="shared" si="11"/>
        <v>0</v>
      </c>
      <c r="I29" s="37">
        <f t="shared" ref="I29:J29" si="13">I27-I28</f>
        <v>0</v>
      </c>
      <c r="J29" s="95">
        <f t="shared" si="13"/>
        <v>0</v>
      </c>
      <c r="K29" s="34"/>
    </row>
    <row r="30" spans="1:11" ht="19.350000000000001" customHeight="1">
      <c r="A30" s="65">
        <v>19</v>
      </c>
      <c r="B30" s="87" t="s">
        <v>58</v>
      </c>
      <c r="C30" s="27">
        <v>-593.89958000000001</v>
      </c>
      <c r="D30" s="27">
        <v>-579.40088000000003</v>
      </c>
      <c r="E30" s="27">
        <v>0</v>
      </c>
      <c r="F30" s="27">
        <v>0</v>
      </c>
      <c r="G30" s="94">
        <v>0</v>
      </c>
      <c r="H30" s="89">
        <v>0</v>
      </c>
      <c r="I30" s="89">
        <v>0</v>
      </c>
      <c r="J30" s="89">
        <v>0</v>
      </c>
      <c r="K30" s="34"/>
    </row>
    <row r="31" spans="1:11" ht="19.350000000000001" customHeight="1">
      <c r="A31" s="65">
        <v>20</v>
      </c>
      <c r="B31" s="87" t="s">
        <v>59</v>
      </c>
      <c r="C31" s="27">
        <f>C32+C33</f>
        <v>503.54314999999997</v>
      </c>
      <c r="D31" s="27">
        <f>D32+D33</f>
        <v>523.13054</v>
      </c>
      <c r="E31" s="27">
        <f>E32+E33</f>
        <v>650.00000000000398</v>
      </c>
      <c r="F31" s="27">
        <v>652</v>
      </c>
      <c r="G31" s="94">
        <f>(G32+G33)*-1</f>
        <v>652.00000000000898</v>
      </c>
      <c r="H31" s="89">
        <f>H32+H33</f>
        <v>654.50000000000102</v>
      </c>
      <c r="I31" s="89">
        <f t="shared" ref="I31:J31" si="14">I32+I33</f>
        <v>654.50000000000102</v>
      </c>
      <c r="J31" s="89">
        <f t="shared" si="14"/>
        <v>672.50000000000205</v>
      </c>
      <c r="K31" s="34"/>
    </row>
    <row r="32" spans="1:11" ht="19.350000000000001" hidden="1" customHeight="1">
      <c r="A32" s="65"/>
      <c r="B32" s="143" t="s">
        <v>100</v>
      </c>
      <c r="C32" s="27">
        <v>486.71258999999998</v>
      </c>
      <c r="D32" s="27">
        <v>523.13054</v>
      </c>
      <c r="E32" s="27">
        <v>632.00000000000398</v>
      </c>
      <c r="F32" s="27">
        <v>631.99999999999397</v>
      </c>
      <c r="G32" s="94">
        <v>-632.00000000000898</v>
      </c>
      <c r="H32" s="89">
        <v>632.00000000000102</v>
      </c>
      <c r="I32" s="89">
        <v>632.00000000000102</v>
      </c>
      <c r="J32" s="89">
        <v>650.00000000000205</v>
      </c>
      <c r="K32" s="34"/>
    </row>
    <row r="33" spans="1:11" ht="19.350000000000001" hidden="1" customHeight="1">
      <c r="A33" s="65"/>
      <c r="B33" s="143" t="s">
        <v>101</v>
      </c>
      <c r="C33" s="27">
        <v>16.830559999999998</v>
      </c>
      <c r="D33" s="27">
        <v>0</v>
      </c>
      <c r="E33" s="27">
        <v>18</v>
      </c>
      <c r="F33" s="27">
        <v>20</v>
      </c>
      <c r="G33" s="94">
        <v>-20</v>
      </c>
      <c r="H33" s="89">
        <v>22.5</v>
      </c>
      <c r="I33" s="89">
        <v>22.5</v>
      </c>
      <c r="J33" s="89">
        <v>22.5</v>
      </c>
      <c r="K33" s="34"/>
    </row>
    <row r="34" spans="1:11" s="31" customFormat="1" ht="19.350000000000001" customHeight="1">
      <c r="A34" s="66">
        <v>21</v>
      </c>
      <c r="B34" s="29" t="s">
        <v>14</v>
      </c>
      <c r="C34" s="29">
        <f>C26+C29-C30-C31</f>
        <v>-73928.689896266384</v>
      </c>
      <c r="D34" s="29">
        <f>D26+D29-D30-D31</f>
        <v>-73867.677220000012</v>
      </c>
      <c r="E34" s="29">
        <f>E26+E29-E30-E31</f>
        <v>-93236.86900000021</v>
      </c>
      <c r="F34" s="29">
        <f t="shared" ref="F34:H34" si="15">F26+F29-F30-F31</f>
        <v>-91655.582000000009</v>
      </c>
      <c r="G34" s="97">
        <f t="shared" si="15"/>
        <v>-96689.435803857297</v>
      </c>
      <c r="H34" s="92">
        <f t="shared" si="15"/>
        <v>-98101.586307906604</v>
      </c>
      <c r="I34" s="92">
        <f t="shared" ref="I34:J34" si="16">I26+I29-I30-I31</f>
        <v>-95423.933999999892</v>
      </c>
      <c r="J34" s="92">
        <f t="shared" si="16"/>
        <v>-93912.250333333606</v>
      </c>
      <c r="K34" s="33"/>
    </row>
    <row r="39" spans="1:11">
      <c r="B39" s="49"/>
    </row>
  </sheetData>
  <mergeCells count="10">
    <mergeCell ref="A1:J1"/>
    <mergeCell ref="A4:B4"/>
    <mergeCell ref="A5:B5"/>
    <mergeCell ref="B7:J7"/>
    <mergeCell ref="D2:J2"/>
    <mergeCell ref="G3:J3"/>
    <mergeCell ref="G4:H4"/>
    <mergeCell ref="I4:J4"/>
    <mergeCell ref="A2:B2"/>
    <mergeCell ref="A3:B3"/>
  </mergeCells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>
    <oddHeader>&amp;L&amp;"Arial,Fett"&amp;12Wirtschaftsplan
für sonstige Sondervermögen&amp;RAlle Angaben in T€, sofern nicht anders angegeben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J24"/>
  <sheetViews>
    <sheetView view="pageLayout" topLeftCell="B1" zoomScaleNormal="75" workbookViewId="0">
      <selection activeCell="J23" sqref="A1:J23"/>
    </sheetView>
  </sheetViews>
  <sheetFormatPr baseColWidth="10" defaultRowHeight="14.25"/>
  <cols>
    <col min="1" max="1" width="6.42578125" bestFit="1" customWidth="1"/>
    <col min="2" max="2" width="50.5703125" style="1" customWidth="1"/>
    <col min="3" max="10" width="12.85546875" style="1" customWidth="1"/>
  </cols>
  <sheetData>
    <row r="1" spans="1:10" ht="22.5" customHeight="1">
      <c r="A1" s="340" t="s">
        <v>8</v>
      </c>
      <c r="B1" s="341"/>
      <c r="C1" s="341"/>
      <c r="D1" s="341"/>
      <c r="E1" s="341"/>
      <c r="F1" s="341"/>
      <c r="G1" s="341"/>
      <c r="H1" s="341"/>
      <c r="I1" s="341"/>
      <c r="J1" s="342"/>
    </row>
    <row r="2" spans="1:10" ht="15.75" customHeight="1">
      <c r="A2" s="343" t="s">
        <v>52</v>
      </c>
      <c r="B2" s="344"/>
      <c r="C2" s="326" t="s">
        <v>235</v>
      </c>
      <c r="D2" s="326"/>
      <c r="E2" s="326"/>
      <c r="F2" s="327"/>
      <c r="G2" s="327"/>
      <c r="H2" s="327"/>
      <c r="I2" s="327"/>
      <c r="J2" s="328"/>
    </row>
    <row r="3" spans="1:10" ht="18" customHeight="1">
      <c r="A3" s="338"/>
      <c r="B3" s="339"/>
      <c r="C3" s="68"/>
      <c r="D3" s="68"/>
      <c r="E3" s="68"/>
      <c r="F3" s="68"/>
      <c r="G3" s="336" t="s">
        <v>40</v>
      </c>
      <c r="H3" s="337"/>
      <c r="I3" s="336" t="s">
        <v>39</v>
      </c>
      <c r="J3" s="337"/>
    </row>
    <row r="4" spans="1:10" ht="12.75" customHeight="1">
      <c r="A4" s="62" t="s">
        <v>17</v>
      </c>
      <c r="B4" s="69" t="s">
        <v>15</v>
      </c>
      <c r="C4" s="120" t="s">
        <v>83</v>
      </c>
      <c r="D4" s="120" t="s">
        <v>350</v>
      </c>
      <c r="E4" s="120" t="s">
        <v>84</v>
      </c>
      <c r="F4" s="120" t="s">
        <v>85</v>
      </c>
      <c r="G4" s="120" t="s">
        <v>86</v>
      </c>
      <c r="H4" s="120" t="s">
        <v>86</v>
      </c>
      <c r="I4" s="121" t="s">
        <v>86</v>
      </c>
      <c r="J4" s="122" t="s">
        <v>86</v>
      </c>
    </row>
    <row r="5" spans="1:10" ht="12.75">
      <c r="A5" s="67"/>
      <c r="B5" s="134"/>
      <c r="C5" s="123">
        <v>2015</v>
      </c>
      <c r="D5" s="123">
        <v>2016</v>
      </c>
      <c r="E5" s="123">
        <v>2017</v>
      </c>
      <c r="F5" s="123">
        <v>2017</v>
      </c>
      <c r="G5" s="132">
        <v>2018</v>
      </c>
      <c r="H5" s="132">
        <v>2019</v>
      </c>
      <c r="I5" s="125">
        <v>2020</v>
      </c>
      <c r="J5" s="124">
        <v>2021</v>
      </c>
    </row>
    <row r="6" spans="1:10" s="7" customFormat="1" ht="19.350000000000001" customHeight="1">
      <c r="A6" s="70">
        <v>1</v>
      </c>
      <c r="B6" s="57" t="s">
        <v>47</v>
      </c>
      <c r="C6" s="228">
        <f>Investitionsplan!G110</f>
        <v>11882.420510588234</v>
      </c>
      <c r="D6" s="228">
        <f>Investitionsplan!H110</f>
        <v>16421.892040196079</v>
      </c>
      <c r="E6" s="228">
        <f>Investitionsplan!I121</f>
        <v>39747.125399999975</v>
      </c>
      <c r="F6" s="228">
        <f>Investitionsplan!J121</f>
        <v>29236.762999999981</v>
      </c>
      <c r="G6" s="228">
        <f>Investitionsplan!K121</f>
        <v>41984.872996670558</v>
      </c>
      <c r="H6" s="228">
        <f>Investitionsplan!L121</f>
        <v>42654.292750000001</v>
      </c>
      <c r="I6" s="228">
        <f>Investitionsplan!M121</f>
        <v>52990.762499999997</v>
      </c>
      <c r="J6" s="228">
        <f>Investitionsplan!N121</f>
        <v>51303.149999999994</v>
      </c>
    </row>
    <row r="7" spans="1:10" s="7" customFormat="1" ht="19.350000000000001" customHeight="1">
      <c r="A7" s="70">
        <v>2</v>
      </c>
      <c r="B7" s="61" t="s">
        <v>48</v>
      </c>
      <c r="C7" s="231"/>
      <c r="D7" s="231"/>
      <c r="E7" s="231"/>
      <c r="F7" s="228"/>
      <c r="G7" s="228"/>
      <c r="H7" s="228"/>
      <c r="I7" s="228"/>
      <c r="J7" s="228"/>
    </row>
    <row r="8" spans="1:10" s="7" customFormat="1" ht="19.350000000000001" customHeight="1">
      <c r="A8" s="70">
        <v>3</v>
      </c>
      <c r="B8" s="61" t="s">
        <v>49</v>
      </c>
      <c r="C8" s="231">
        <v>110191</v>
      </c>
      <c r="D8" s="231">
        <v>53052</v>
      </c>
      <c r="E8" s="231">
        <v>55732</v>
      </c>
      <c r="F8" s="228">
        <v>53310</v>
      </c>
      <c r="G8" s="228">
        <v>17579</v>
      </c>
      <c r="H8" s="228">
        <v>12695</v>
      </c>
      <c r="I8" s="228">
        <v>61623</v>
      </c>
      <c r="J8" s="228">
        <v>60852</v>
      </c>
    </row>
    <row r="9" spans="1:10" s="7" customFormat="1" ht="19.350000000000001" customHeight="1">
      <c r="A9" s="70">
        <v>4</v>
      </c>
      <c r="B9" s="61" t="s">
        <v>50</v>
      </c>
      <c r="C9" s="231">
        <v>23407</v>
      </c>
      <c r="D9" s="231">
        <v>30075</v>
      </c>
      <c r="E9" s="231">
        <v>28250</v>
      </c>
      <c r="F9" s="228">
        <v>28160</v>
      </c>
      <c r="G9" s="228">
        <v>33562</v>
      </c>
      <c r="H9" s="228">
        <v>34122</v>
      </c>
      <c r="I9" s="228">
        <v>37221</v>
      </c>
      <c r="J9" s="228">
        <v>37994</v>
      </c>
    </row>
    <row r="10" spans="1:10" ht="19.350000000000001" customHeight="1">
      <c r="A10" s="70">
        <v>5</v>
      </c>
      <c r="B10" s="35" t="s">
        <v>51</v>
      </c>
      <c r="C10" s="232"/>
      <c r="D10" s="232"/>
      <c r="E10" s="232"/>
      <c r="F10" s="228"/>
      <c r="G10" s="228">
        <f>Einzelansätze!G47</f>
        <v>13844</v>
      </c>
      <c r="H10" s="228">
        <f>Einzelansätze!H47</f>
        <v>12764</v>
      </c>
      <c r="I10" s="228"/>
      <c r="J10" s="228"/>
    </row>
    <row r="11" spans="1:10" ht="19.350000000000001" customHeight="1">
      <c r="A11" s="70">
        <v>6</v>
      </c>
      <c r="B11" s="36" t="s">
        <v>46</v>
      </c>
      <c r="C11" s="229">
        <f t="shared" ref="C11:J11" si="0">SUM(C6:C10)</f>
        <v>145480.42051058821</v>
      </c>
      <c r="D11" s="229">
        <f t="shared" si="0"/>
        <v>99548.892040196079</v>
      </c>
      <c r="E11" s="229">
        <f t="shared" si="0"/>
        <v>123729.12539999998</v>
      </c>
      <c r="F11" s="229">
        <f t="shared" si="0"/>
        <v>110706.76299999998</v>
      </c>
      <c r="G11" s="229">
        <f t="shared" si="0"/>
        <v>106969.87299667056</v>
      </c>
      <c r="H11" s="229">
        <f t="shared" si="0"/>
        <v>102235.29274999999</v>
      </c>
      <c r="I11" s="229">
        <f t="shared" si="0"/>
        <v>151834.76250000001</v>
      </c>
      <c r="J11" s="275">
        <f t="shared" si="0"/>
        <v>150149.15</v>
      </c>
    </row>
    <row r="12" spans="1:10" s="7" customFormat="1" ht="19.350000000000001" customHeight="1">
      <c r="A12" s="70">
        <v>8</v>
      </c>
      <c r="B12" s="57" t="s">
        <v>93</v>
      </c>
      <c r="C12" s="231">
        <f>Erfolgsplan!C34</f>
        <v>-73928.689896266384</v>
      </c>
      <c r="D12" s="231">
        <f>Erfolgsplan!D34</f>
        <v>-73867.677220000012</v>
      </c>
      <c r="E12" s="231">
        <f>Erfolgsplan!E34</f>
        <v>-93236.86900000021</v>
      </c>
      <c r="F12" s="231">
        <f>Erfolgsplan!F34</f>
        <v>-91655.582000000009</v>
      </c>
      <c r="G12" s="231">
        <f>Erfolgsplan!G34</f>
        <v>-96689.435803857297</v>
      </c>
      <c r="H12" s="231">
        <f>Erfolgsplan!H34</f>
        <v>-98101.586307906604</v>
      </c>
      <c r="I12" s="231">
        <f>Erfolgsplan!I34</f>
        <v>-95423.933999999892</v>
      </c>
      <c r="J12" s="231">
        <f>Erfolgsplan!J34</f>
        <v>-93912.250333333606</v>
      </c>
    </row>
    <row r="13" spans="1:10" s="7" customFormat="1" ht="19.350000000000001" customHeight="1">
      <c r="A13" s="70">
        <v>9</v>
      </c>
      <c r="B13" s="61" t="s">
        <v>36</v>
      </c>
      <c r="C13" s="228">
        <f>Erfolgsplan!C17</f>
        <v>42471.741470000001</v>
      </c>
      <c r="D13" s="228">
        <v>32879</v>
      </c>
      <c r="E13" s="228">
        <f>Erfolgsplan!E17</f>
        <v>44033.525999999998</v>
      </c>
      <c r="F13" s="228">
        <f>Erfolgsplan!F17</f>
        <v>45202.171000000002</v>
      </c>
      <c r="G13" s="228">
        <f>Erfolgsplan!G17</f>
        <v>41712.474000000002</v>
      </c>
      <c r="H13" s="228">
        <f>Erfolgsplan!H17</f>
        <v>42865.592000000099</v>
      </c>
      <c r="I13" s="228">
        <f>Erfolgsplan!I17</f>
        <v>44027.391999999898</v>
      </c>
      <c r="J13" s="228">
        <f>Erfolgsplan!J17</f>
        <v>45264.154999999999</v>
      </c>
    </row>
    <row r="14" spans="1:10" s="7" customFormat="1" ht="19.350000000000001" customHeight="1">
      <c r="A14" s="70">
        <v>10</v>
      </c>
      <c r="B14" s="61" t="s">
        <v>365</v>
      </c>
      <c r="C14" s="231"/>
      <c r="D14" s="231"/>
      <c r="E14" s="231"/>
      <c r="F14" s="228"/>
      <c r="G14" s="228"/>
      <c r="H14" s="228"/>
      <c r="I14" s="228"/>
      <c r="J14" s="228"/>
    </row>
    <row r="15" spans="1:10" s="7" customFormat="1" ht="19.350000000000001" customHeight="1">
      <c r="A15" s="70">
        <v>11</v>
      </c>
      <c r="B15" s="61" t="s">
        <v>94</v>
      </c>
      <c r="C15" s="231">
        <v>12747</v>
      </c>
      <c r="D15" s="231">
        <v>2404</v>
      </c>
      <c r="E15" s="231">
        <v>963</v>
      </c>
      <c r="F15" s="228">
        <v>1700</v>
      </c>
      <c r="G15" s="228">
        <v>700</v>
      </c>
      <c r="H15" s="228">
        <v>700</v>
      </c>
      <c r="I15" s="228">
        <v>700</v>
      </c>
      <c r="J15" s="228">
        <v>700</v>
      </c>
    </row>
    <row r="16" spans="1:10" s="7" customFormat="1" ht="19.350000000000001" customHeight="1">
      <c r="A16" s="70">
        <v>12</v>
      </c>
      <c r="B16" s="35" t="s">
        <v>42</v>
      </c>
      <c r="C16" s="231">
        <v>62787</v>
      </c>
      <c r="D16" s="231">
        <v>49036</v>
      </c>
      <c r="E16" s="231">
        <v>96211</v>
      </c>
      <c r="F16" s="228">
        <v>84326</v>
      </c>
      <c r="G16" s="228">
        <f>61894+5341.92</f>
        <v>67235.92</v>
      </c>
      <c r="H16" s="228">
        <f>59235+5341.92</f>
        <v>64576.92</v>
      </c>
      <c r="I16" s="228">
        <f>61636-2*5341.92</f>
        <v>50952.160000000003</v>
      </c>
      <c r="J16" s="228">
        <f>60784</f>
        <v>60784</v>
      </c>
    </row>
    <row r="17" spans="1:10" s="7" customFormat="1" ht="19.350000000000001" customHeight="1">
      <c r="A17" s="70">
        <v>13</v>
      </c>
      <c r="B17" s="35" t="s">
        <v>53</v>
      </c>
      <c r="C17" s="231"/>
      <c r="D17" s="231"/>
      <c r="E17" s="231"/>
      <c r="F17" s="228"/>
      <c r="G17" s="228"/>
      <c r="H17" s="228"/>
      <c r="I17" s="228"/>
      <c r="J17" s="228"/>
    </row>
    <row r="18" spans="1:10" s="7" customFormat="1" ht="19.350000000000001" customHeight="1">
      <c r="A18" s="70">
        <v>14</v>
      </c>
      <c r="B18" s="35" t="s">
        <v>43</v>
      </c>
      <c r="C18" s="231">
        <v>3987</v>
      </c>
      <c r="D18" s="231">
        <v>2653</v>
      </c>
      <c r="E18" s="231">
        <v>0</v>
      </c>
      <c r="F18" s="228">
        <v>1376</v>
      </c>
      <c r="G18" s="228">
        <v>0</v>
      </c>
      <c r="H18" s="228">
        <v>0</v>
      </c>
      <c r="I18" s="228">
        <v>0</v>
      </c>
      <c r="J18" s="228">
        <v>0</v>
      </c>
    </row>
    <row r="19" spans="1:10" ht="19.350000000000001" customHeight="1">
      <c r="A19" s="70">
        <v>15</v>
      </c>
      <c r="B19" s="35" t="s">
        <v>44</v>
      </c>
      <c r="C19" s="231">
        <v>97416</v>
      </c>
      <c r="D19" s="231">
        <v>86445</v>
      </c>
      <c r="E19" s="231">
        <v>75758</v>
      </c>
      <c r="F19" s="228">
        <v>75758</v>
      </c>
      <c r="G19" s="231">
        <f>Einzelansätze!G34</f>
        <v>94010.799999999988</v>
      </c>
      <c r="H19" s="231">
        <f>Einzelansätze!H34</f>
        <v>92194.1</v>
      </c>
      <c r="I19" s="231">
        <f>135553.3845+5341.92+2*5341.92</f>
        <v>151579.14449999999</v>
      </c>
      <c r="J19" s="228">
        <f>131971.325333334+5341.92</f>
        <v>137313.24533333402</v>
      </c>
    </row>
    <row r="20" spans="1:10" ht="12.75">
      <c r="A20" s="71">
        <v>16</v>
      </c>
      <c r="B20" s="36" t="s">
        <v>45</v>
      </c>
      <c r="C20" s="229">
        <f t="shared" ref="C20:J20" si="1">SUM(C12:C19)</f>
        <v>145480.05157373362</v>
      </c>
      <c r="D20" s="229">
        <f t="shared" si="1"/>
        <v>99549.322779999988</v>
      </c>
      <c r="E20" s="229">
        <f t="shared" si="1"/>
        <v>123728.65699999979</v>
      </c>
      <c r="F20" s="229">
        <f t="shared" si="1"/>
        <v>116706.58899999999</v>
      </c>
      <c r="G20" s="229">
        <f t="shared" si="1"/>
        <v>106969.75819614269</v>
      </c>
      <c r="H20" s="229">
        <f t="shared" si="1"/>
        <v>102235.02569209351</v>
      </c>
      <c r="I20" s="229">
        <f t="shared" si="1"/>
        <v>151834.76250000001</v>
      </c>
      <c r="J20" s="229">
        <f t="shared" si="1"/>
        <v>150149.15000000043</v>
      </c>
    </row>
    <row r="22" spans="1:10">
      <c r="A22" s="279" t="s">
        <v>351</v>
      </c>
      <c r="B22" s="280"/>
    </row>
    <row r="24" spans="1:10">
      <c r="G24" s="276"/>
      <c r="H24" s="276"/>
      <c r="I24" s="276"/>
      <c r="J24" s="276"/>
    </row>
  </sheetData>
  <mergeCells count="6">
    <mergeCell ref="G3:H3"/>
    <mergeCell ref="I3:J3"/>
    <mergeCell ref="A3:B3"/>
    <mergeCell ref="A1:J1"/>
    <mergeCell ref="C2:J2"/>
    <mergeCell ref="A2:B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>
    <oddHeader>&amp;L&amp;"Arial,Fett"&amp;12Wirtschaftsplan
für sonstige Sondervermögen&amp;RAlle Angaben in T€, sofern nicht anders angegeben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view="pageLayout" topLeftCell="A55" zoomScale="80" zoomScaleNormal="100" zoomScalePageLayoutView="80" workbookViewId="0">
      <selection activeCell="C128" sqref="C128:C130"/>
    </sheetView>
  </sheetViews>
  <sheetFormatPr baseColWidth="10" defaultColWidth="5" defaultRowHeight="12.75"/>
  <cols>
    <col min="1" max="1" width="4.28515625" style="144" customWidth="1"/>
    <col min="2" max="2" width="48.85546875" style="144" customWidth="1"/>
    <col min="3" max="3" width="39.5703125" style="144" customWidth="1"/>
    <col min="4" max="4" width="16.42578125" style="144" customWidth="1"/>
    <col min="5" max="5" width="19.85546875" style="144" customWidth="1"/>
    <col min="6" max="6" width="9.28515625" style="144" customWidth="1"/>
    <col min="7" max="14" width="12.7109375" style="144" customWidth="1"/>
    <col min="15" max="16384" width="5" style="144"/>
  </cols>
  <sheetData>
    <row r="1" spans="1:15" ht="22.5" customHeight="1">
      <c r="A1" s="348" t="s">
        <v>61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50"/>
    </row>
    <row r="2" spans="1:15" ht="15.75" customHeight="1">
      <c r="A2" s="351" t="s">
        <v>52</v>
      </c>
      <c r="B2" s="352"/>
      <c r="C2" s="355" t="s">
        <v>235</v>
      </c>
      <c r="D2" s="355"/>
      <c r="E2" s="355"/>
      <c r="F2" s="355"/>
      <c r="G2" s="355"/>
      <c r="H2" s="355"/>
      <c r="I2" s="355"/>
      <c r="J2" s="355"/>
      <c r="K2" s="145"/>
      <c r="L2" s="145"/>
      <c r="M2" s="145"/>
      <c r="N2" s="146"/>
      <c r="O2" s="147"/>
    </row>
    <row r="3" spans="1:15" ht="15.75" customHeight="1">
      <c r="A3" s="353"/>
      <c r="B3" s="354"/>
      <c r="C3" s="356"/>
      <c r="D3" s="356"/>
      <c r="E3" s="356"/>
      <c r="F3" s="356"/>
      <c r="G3" s="356"/>
      <c r="H3" s="356"/>
      <c r="I3" s="356"/>
      <c r="J3" s="356"/>
      <c r="K3" s="357" t="s">
        <v>40</v>
      </c>
      <c r="L3" s="358"/>
      <c r="M3" s="357" t="s">
        <v>39</v>
      </c>
      <c r="N3" s="358"/>
      <c r="O3" s="147"/>
    </row>
    <row r="4" spans="1:15" ht="25.5" customHeight="1">
      <c r="A4" s="148" t="s">
        <v>17</v>
      </c>
      <c r="B4" s="149" t="s">
        <v>15</v>
      </c>
      <c r="C4" s="150" t="s">
        <v>18</v>
      </c>
      <c r="D4" s="345" t="s">
        <v>55</v>
      </c>
      <c r="E4" s="345" t="s">
        <v>102</v>
      </c>
      <c r="F4" s="151" t="s">
        <v>19</v>
      </c>
      <c r="G4" s="152" t="s">
        <v>83</v>
      </c>
      <c r="H4" s="152" t="s">
        <v>83</v>
      </c>
      <c r="I4" s="152" t="s">
        <v>84</v>
      </c>
      <c r="J4" s="152" t="s">
        <v>85</v>
      </c>
      <c r="K4" s="152" t="s">
        <v>86</v>
      </c>
      <c r="L4" s="152" t="s">
        <v>86</v>
      </c>
      <c r="M4" s="153" t="s">
        <v>86</v>
      </c>
      <c r="N4" s="154" t="s">
        <v>86</v>
      </c>
    </row>
    <row r="5" spans="1:15" ht="56.25" hidden="1" customHeight="1">
      <c r="A5" s="155"/>
      <c r="B5" s="156"/>
      <c r="C5" s="157"/>
      <c r="D5" s="346"/>
      <c r="E5" s="346"/>
      <c r="F5" s="158" t="s">
        <v>20</v>
      </c>
      <c r="G5" s="159"/>
      <c r="H5" s="159"/>
      <c r="I5" s="159" t="s">
        <v>84</v>
      </c>
      <c r="J5" s="159" t="s">
        <v>87</v>
      </c>
      <c r="K5" s="132" t="s">
        <v>84</v>
      </c>
      <c r="L5" s="132" t="s">
        <v>84</v>
      </c>
      <c r="M5" s="160" t="s">
        <v>84</v>
      </c>
      <c r="N5" s="161" t="s">
        <v>84</v>
      </c>
    </row>
    <row r="6" spans="1:15" ht="56.25" customHeight="1">
      <c r="A6" s="155"/>
      <c r="B6" s="248"/>
      <c r="C6" s="157"/>
      <c r="D6" s="347"/>
      <c r="E6" s="347"/>
      <c r="F6" s="158" t="s">
        <v>20</v>
      </c>
      <c r="G6" s="159">
        <v>2015</v>
      </c>
      <c r="H6" s="159">
        <v>2016</v>
      </c>
      <c r="I6" s="159">
        <v>2017</v>
      </c>
      <c r="J6" s="159">
        <v>2017</v>
      </c>
      <c r="K6" s="132">
        <v>2018</v>
      </c>
      <c r="L6" s="132">
        <v>2019</v>
      </c>
      <c r="M6" s="160">
        <v>2020</v>
      </c>
      <c r="N6" s="161">
        <v>2021</v>
      </c>
    </row>
    <row r="7" spans="1:15">
      <c r="A7" s="162">
        <v>1</v>
      </c>
      <c r="B7" s="163" t="s">
        <v>21</v>
      </c>
      <c r="C7" s="164"/>
      <c r="D7" s="164"/>
      <c r="E7" s="164"/>
      <c r="F7" s="165"/>
      <c r="G7" s="166"/>
      <c r="H7" s="166"/>
      <c r="I7" s="166"/>
      <c r="J7" s="167"/>
      <c r="K7" s="167"/>
      <c r="L7" s="168"/>
      <c r="M7" s="166"/>
      <c r="N7" s="167"/>
    </row>
    <row r="8" spans="1:15">
      <c r="A8" s="162"/>
      <c r="B8" s="169" t="s">
        <v>33</v>
      </c>
      <c r="C8" s="170" t="s">
        <v>103</v>
      </c>
      <c r="D8" s="170"/>
      <c r="E8" s="245" t="s">
        <v>261</v>
      </c>
      <c r="F8" s="165"/>
      <c r="G8" s="166">
        <v>156</v>
      </c>
      <c r="H8" s="259">
        <v>128</v>
      </c>
      <c r="I8" s="259">
        <f>Zwischenrechnung!I20</f>
        <v>235</v>
      </c>
      <c r="J8" s="259">
        <f>Zwischenrechnung!J20</f>
        <v>0</v>
      </c>
      <c r="K8" s="259">
        <f>Zwischenrechnung!K20</f>
        <v>40</v>
      </c>
      <c r="L8" s="259">
        <f>Zwischenrechnung!L20</f>
        <v>150</v>
      </c>
      <c r="M8" s="259">
        <f>Zwischenrechnung!M20</f>
        <v>200</v>
      </c>
      <c r="N8" s="259">
        <f>Zwischenrechnung!N20</f>
        <v>200</v>
      </c>
    </row>
    <row r="9" spans="1:15" s="192" customFormat="1" ht="25.5">
      <c r="A9" s="201"/>
      <c r="B9" s="202"/>
      <c r="C9" s="183" t="s">
        <v>272</v>
      </c>
      <c r="D9" s="183"/>
      <c r="E9" s="183" t="s">
        <v>203</v>
      </c>
      <c r="F9" s="165"/>
      <c r="G9" s="166">
        <v>0</v>
      </c>
      <c r="H9" s="166">
        <v>0</v>
      </c>
      <c r="I9" s="166">
        <v>186</v>
      </c>
      <c r="J9" s="171">
        <v>0</v>
      </c>
      <c r="K9" s="166">
        <v>62</v>
      </c>
      <c r="L9" s="187">
        <v>1E-3</v>
      </c>
      <c r="M9" s="166">
        <v>0</v>
      </c>
      <c r="N9" s="166">
        <v>0</v>
      </c>
      <c r="O9" s="214"/>
    </row>
    <row r="10" spans="1:15" s="192" customFormat="1">
      <c r="A10" s="201"/>
      <c r="B10" s="202"/>
      <c r="C10" s="183" t="s">
        <v>285</v>
      </c>
      <c r="D10" s="183"/>
      <c r="E10" s="183" t="s">
        <v>286</v>
      </c>
      <c r="F10" s="165"/>
      <c r="G10" s="166">
        <v>0</v>
      </c>
      <c r="H10" s="166">
        <v>0</v>
      </c>
      <c r="I10" s="166">
        <v>20</v>
      </c>
      <c r="J10" s="171">
        <v>0</v>
      </c>
      <c r="K10" s="166">
        <v>20</v>
      </c>
      <c r="L10" s="187">
        <v>0</v>
      </c>
      <c r="M10" s="166">
        <v>0</v>
      </c>
      <c r="N10" s="166">
        <v>0</v>
      </c>
      <c r="O10" s="214"/>
    </row>
    <row r="11" spans="1:15" s="266" customFormat="1">
      <c r="A11" s="261"/>
      <c r="B11" s="262"/>
      <c r="C11" s="263" t="s">
        <v>303</v>
      </c>
      <c r="D11" s="263"/>
      <c r="E11" s="263" t="s">
        <v>302</v>
      </c>
      <c r="F11" s="258"/>
      <c r="G11" s="259">
        <v>0</v>
      </c>
      <c r="H11" s="259">
        <v>0</v>
      </c>
      <c r="I11" s="259">
        <v>0</v>
      </c>
      <c r="J11" s="260">
        <v>0</v>
      </c>
      <c r="K11" s="259">
        <v>50</v>
      </c>
      <c r="L11" s="264">
        <v>50</v>
      </c>
      <c r="M11" s="259">
        <v>0</v>
      </c>
      <c r="N11" s="259">
        <v>0</v>
      </c>
      <c r="O11" s="265"/>
    </row>
    <row r="12" spans="1:15" s="266" customFormat="1">
      <c r="A12" s="261"/>
      <c r="B12" s="262"/>
      <c r="C12" s="272" t="s">
        <v>313</v>
      </c>
      <c r="D12" s="272"/>
      <c r="E12" s="272" t="s">
        <v>315</v>
      </c>
      <c r="F12" s="258"/>
      <c r="G12" s="259">
        <v>0</v>
      </c>
      <c r="H12" s="259">
        <v>0</v>
      </c>
      <c r="I12" s="259">
        <v>0</v>
      </c>
      <c r="J12" s="260">
        <v>0</v>
      </c>
      <c r="K12" s="259">
        <v>100</v>
      </c>
      <c r="L12" s="264">
        <v>0</v>
      </c>
      <c r="M12" s="259">
        <v>0</v>
      </c>
      <c r="N12" s="259">
        <v>0</v>
      </c>
      <c r="O12" s="265"/>
    </row>
    <row r="13" spans="1:15" s="192" customFormat="1">
      <c r="A13" s="201"/>
      <c r="B13" s="202"/>
      <c r="C13" s="272" t="s">
        <v>323</v>
      </c>
      <c r="D13" s="272"/>
      <c r="E13" s="272" t="s">
        <v>324</v>
      </c>
      <c r="F13" s="165"/>
      <c r="G13" s="166">
        <v>0</v>
      </c>
      <c r="H13" s="166">
        <v>0</v>
      </c>
      <c r="I13" s="166">
        <v>20</v>
      </c>
      <c r="J13" s="171">
        <v>0</v>
      </c>
      <c r="K13" s="166">
        <v>280</v>
      </c>
      <c r="L13" s="187">
        <v>0</v>
      </c>
      <c r="M13" s="166">
        <v>0</v>
      </c>
      <c r="N13" s="166">
        <v>0</v>
      </c>
      <c r="O13" s="214"/>
    </row>
    <row r="14" spans="1:15">
      <c r="A14" s="162"/>
      <c r="B14" s="163"/>
      <c r="C14" s="170"/>
      <c r="D14" s="170"/>
      <c r="E14" s="170"/>
      <c r="F14" s="165"/>
      <c r="G14" s="171"/>
      <c r="H14" s="171"/>
      <c r="I14" s="166"/>
      <c r="J14" s="173"/>
      <c r="K14" s="167"/>
      <c r="L14" s="168"/>
      <c r="M14" s="166"/>
      <c r="N14" s="167"/>
    </row>
    <row r="15" spans="1:15">
      <c r="A15" s="162"/>
      <c r="B15" s="169"/>
      <c r="C15" s="170"/>
      <c r="D15" s="170"/>
      <c r="E15" s="170"/>
      <c r="F15" s="165"/>
      <c r="G15" s="171"/>
      <c r="H15" s="171"/>
      <c r="I15" s="166"/>
      <c r="J15" s="173"/>
      <c r="K15" s="167"/>
      <c r="L15" s="168"/>
      <c r="M15" s="166"/>
      <c r="N15" s="167"/>
    </row>
    <row r="16" spans="1:15">
      <c r="A16" s="162"/>
      <c r="B16" s="169" t="s">
        <v>34</v>
      </c>
      <c r="C16" s="170"/>
      <c r="D16" s="170"/>
      <c r="E16" s="170"/>
      <c r="F16" s="165"/>
      <c r="G16" s="171"/>
      <c r="H16" s="171"/>
      <c r="I16" s="166"/>
      <c r="J16" s="173"/>
      <c r="K16" s="167"/>
      <c r="L16" s="168"/>
      <c r="M16" s="166"/>
      <c r="N16" s="167"/>
    </row>
    <row r="17" spans="1:15">
      <c r="A17" s="162"/>
      <c r="B17" s="163"/>
      <c r="C17" s="170"/>
      <c r="D17" s="170"/>
      <c r="E17" s="170"/>
      <c r="F17" s="165"/>
      <c r="G17" s="171"/>
      <c r="H17" s="171"/>
      <c r="I17" s="166"/>
      <c r="J17" s="173"/>
      <c r="K17" s="167"/>
      <c r="L17" s="168"/>
      <c r="M17" s="166"/>
      <c r="N17" s="167"/>
    </row>
    <row r="18" spans="1:15">
      <c r="A18" s="162"/>
      <c r="B18" s="169"/>
      <c r="C18" s="164"/>
      <c r="D18" s="164"/>
      <c r="E18" s="164"/>
      <c r="F18" s="165"/>
      <c r="G18" s="174"/>
      <c r="H18" s="174"/>
      <c r="I18" s="175"/>
      <c r="J18" s="173"/>
      <c r="K18" s="167"/>
      <c r="L18" s="168"/>
      <c r="M18" s="166"/>
      <c r="N18" s="167"/>
    </row>
    <row r="19" spans="1:15">
      <c r="A19" s="162"/>
      <c r="B19" s="176" t="s">
        <v>22</v>
      </c>
      <c r="C19" s="177"/>
      <c r="D19" s="177"/>
      <c r="E19" s="177"/>
      <c r="F19" s="177"/>
      <c r="G19" s="179">
        <f>SUM(G8:G18)</f>
        <v>156</v>
      </c>
      <c r="H19" s="179">
        <f t="shared" ref="H19:N19" si="0">SUM(H8:H18)</f>
        <v>128</v>
      </c>
      <c r="I19" s="179">
        <f t="shared" si="0"/>
        <v>461</v>
      </c>
      <c r="J19" s="179">
        <f t="shared" si="0"/>
        <v>0</v>
      </c>
      <c r="K19" s="179">
        <f t="shared" si="0"/>
        <v>552</v>
      </c>
      <c r="L19" s="179">
        <f t="shared" si="0"/>
        <v>200.001</v>
      </c>
      <c r="M19" s="179">
        <f t="shared" si="0"/>
        <v>200</v>
      </c>
      <c r="N19" s="179">
        <f t="shared" si="0"/>
        <v>200</v>
      </c>
    </row>
    <row r="20" spans="1:15">
      <c r="A20" s="162"/>
      <c r="B20" s="169"/>
      <c r="C20" s="164"/>
      <c r="D20" s="164"/>
      <c r="E20" s="164"/>
      <c r="F20" s="165"/>
      <c r="G20" s="171"/>
      <c r="H20" s="171"/>
      <c r="I20" s="166"/>
      <c r="J20" s="173"/>
      <c r="K20" s="167"/>
      <c r="L20" s="168"/>
      <c r="M20" s="166"/>
      <c r="N20" s="167"/>
    </row>
    <row r="21" spans="1:15">
      <c r="A21" s="162">
        <v>2</v>
      </c>
      <c r="B21" s="163" t="s">
        <v>23</v>
      </c>
      <c r="C21" s="164"/>
      <c r="D21" s="164"/>
      <c r="E21" s="164"/>
      <c r="F21" s="165"/>
      <c r="G21" s="171"/>
      <c r="H21" s="171"/>
      <c r="I21" s="166"/>
      <c r="J21" s="173"/>
      <c r="K21" s="167"/>
      <c r="L21" s="168"/>
      <c r="M21" s="166"/>
      <c r="N21" s="167"/>
    </row>
    <row r="22" spans="1:15">
      <c r="A22" s="162"/>
      <c r="B22" s="169" t="s">
        <v>105</v>
      </c>
      <c r="C22" s="170" t="s">
        <v>106</v>
      </c>
      <c r="D22" s="170"/>
      <c r="E22" s="170" t="s">
        <v>107</v>
      </c>
      <c r="F22" s="165"/>
      <c r="G22" s="166">
        <v>38.158470000000001</v>
      </c>
      <c r="H22" s="166">
        <v>30.825679999999998</v>
      </c>
      <c r="I22" s="166">
        <v>67.5</v>
      </c>
      <c r="J22" s="171">
        <v>56.248999999999903</v>
      </c>
      <c r="K22" s="167">
        <v>77.999999999999901</v>
      </c>
      <c r="L22" s="168">
        <v>57.999999999999901</v>
      </c>
      <c r="M22" s="166">
        <v>58</v>
      </c>
      <c r="N22" s="167">
        <v>57.999999999999901</v>
      </c>
    </row>
    <row r="23" spans="1:15" s="192" customFormat="1">
      <c r="A23" s="201"/>
      <c r="B23" s="202"/>
      <c r="C23" s="183" t="s">
        <v>108</v>
      </c>
      <c r="D23" s="183"/>
      <c r="E23" s="183" t="s">
        <v>109</v>
      </c>
      <c r="F23" s="165"/>
      <c r="G23" s="166">
        <v>-628.54223999999999</v>
      </c>
      <c r="H23" s="166">
        <v>-25.8246</v>
      </c>
      <c r="I23" s="166">
        <v>85</v>
      </c>
      <c r="J23" s="171">
        <v>685.70799999999997</v>
      </c>
      <c r="K23" s="166">
        <v>81</v>
      </c>
      <c r="L23" s="187">
        <v>549.99999999999795</v>
      </c>
      <c r="M23" s="166">
        <v>560</v>
      </c>
      <c r="N23" s="166">
        <v>112</v>
      </c>
    </row>
    <row r="24" spans="1:15" s="192" customFormat="1">
      <c r="A24" s="201"/>
      <c r="B24" s="202"/>
      <c r="C24" s="183" t="s">
        <v>110</v>
      </c>
      <c r="D24" s="183"/>
      <c r="E24" s="183" t="s">
        <v>236</v>
      </c>
      <c r="F24" s="165"/>
      <c r="G24" s="166">
        <v>42.531939999999999</v>
      </c>
      <c r="H24" s="166">
        <v>27.618099999999998</v>
      </c>
      <c r="I24" s="166">
        <v>33.1</v>
      </c>
      <c r="J24" s="171">
        <v>84.9759999999999</v>
      </c>
      <c r="K24" s="166">
        <v>664.1</v>
      </c>
      <c r="L24" s="187">
        <v>676</v>
      </c>
      <c r="M24" s="166">
        <v>0</v>
      </c>
      <c r="N24" s="166">
        <v>0</v>
      </c>
    </row>
    <row r="25" spans="1:15">
      <c r="A25" s="162"/>
      <c r="B25" s="163"/>
      <c r="C25" s="170"/>
      <c r="D25" s="170"/>
      <c r="E25" s="170"/>
      <c r="F25" s="165"/>
      <c r="G25" s="166"/>
      <c r="H25" s="166"/>
      <c r="I25" s="166"/>
      <c r="J25" s="173"/>
      <c r="K25" s="167"/>
      <c r="L25" s="168"/>
      <c r="M25" s="166"/>
      <c r="N25" s="167"/>
    </row>
    <row r="26" spans="1:15">
      <c r="A26" s="162"/>
      <c r="B26" s="182" t="s">
        <v>112</v>
      </c>
      <c r="C26" s="183" t="s">
        <v>114</v>
      </c>
      <c r="D26" s="170"/>
      <c r="E26" s="170" t="s">
        <v>115</v>
      </c>
      <c r="F26" s="165"/>
      <c r="G26" s="166">
        <v>20.895</v>
      </c>
      <c r="H26" s="166">
        <v>68.925079999999994</v>
      </c>
      <c r="I26" s="166">
        <v>140</v>
      </c>
      <c r="J26" s="173">
        <v>0</v>
      </c>
      <c r="K26" s="167">
        <v>2700</v>
      </c>
      <c r="L26" s="168">
        <v>0</v>
      </c>
      <c r="M26" s="166">
        <v>0</v>
      </c>
      <c r="N26" s="167">
        <v>0</v>
      </c>
    </row>
    <row r="27" spans="1:15">
      <c r="A27" s="162"/>
      <c r="B27" s="163"/>
      <c r="C27" s="183" t="s">
        <v>273</v>
      </c>
      <c r="D27" s="170"/>
      <c r="E27" s="183" t="s">
        <v>274</v>
      </c>
      <c r="F27" s="165"/>
      <c r="G27" s="166">
        <v>0</v>
      </c>
      <c r="H27" s="166">
        <v>15.995900000000001</v>
      </c>
      <c r="I27" s="166">
        <v>0</v>
      </c>
      <c r="J27" s="173">
        <v>0</v>
      </c>
      <c r="K27" s="167">
        <v>1000</v>
      </c>
      <c r="L27" s="168">
        <v>8000</v>
      </c>
      <c r="M27" s="166">
        <v>8000</v>
      </c>
      <c r="N27" s="167">
        <v>750</v>
      </c>
    </row>
    <row r="28" spans="1:15" s="192" customFormat="1">
      <c r="A28" s="201"/>
      <c r="B28" s="202"/>
      <c r="C28" s="183" t="s">
        <v>117</v>
      </c>
      <c r="D28" s="183"/>
      <c r="E28" s="183" t="s">
        <v>118</v>
      </c>
      <c r="F28" s="165"/>
      <c r="G28" s="166">
        <v>0</v>
      </c>
      <c r="H28" s="166">
        <v>0</v>
      </c>
      <c r="I28" s="166">
        <v>566.80782352941105</v>
      </c>
      <c r="J28" s="171">
        <v>0</v>
      </c>
      <c r="K28" s="166">
        <v>0</v>
      </c>
      <c r="L28" s="187">
        <v>1.8823529411764701</v>
      </c>
      <c r="M28" s="166">
        <v>0</v>
      </c>
      <c r="N28" s="166">
        <v>0</v>
      </c>
    </row>
    <row r="29" spans="1:15">
      <c r="A29" s="162"/>
      <c r="B29" s="184"/>
      <c r="C29" s="185"/>
      <c r="D29" s="185"/>
      <c r="E29" s="185"/>
      <c r="F29" s="165"/>
      <c r="G29" s="175"/>
      <c r="H29" s="175"/>
      <c r="I29" s="175"/>
      <c r="J29" s="173"/>
      <c r="K29" s="167"/>
      <c r="L29" s="187"/>
      <c r="M29" s="166"/>
      <c r="N29" s="166"/>
    </row>
    <row r="30" spans="1:15" s="192" customFormat="1">
      <c r="A30" s="188"/>
      <c r="B30" s="189" t="s">
        <v>24</v>
      </c>
      <c r="C30" s="178"/>
      <c r="D30" s="190"/>
      <c r="E30" s="190"/>
      <c r="F30" s="190"/>
      <c r="G30" s="180">
        <f>SUM(G22:G28)</f>
        <v>-526.95683000000008</v>
      </c>
      <c r="H30" s="180">
        <f t="shared" ref="H30:N30" si="1">SUM(H22:H29)</f>
        <v>117.54016</v>
      </c>
      <c r="I30" s="180">
        <f t="shared" si="1"/>
        <v>892.40782352941108</v>
      </c>
      <c r="J30" s="181">
        <f t="shared" si="1"/>
        <v>826.93299999999977</v>
      </c>
      <c r="K30" s="191">
        <f t="shared" si="1"/>
        <v>4523.1000000000004</v>
      </c>
      <c r="L30" s="191">
        <f t="shared" si="1"/>
        <v>9285.8823529411748</v>
      </c>
      <c r="M30" s="180">
        <f t="shared" si="1"/>
        <v>8618</v>
      </c>
      <c r="N30" s="180">
        <f t="shared" si="1"/>
        <v>919.99999999999989</v>
      </c>
    </row>
    <row r="31" spans="1:15">
      <c r="A31" s="188"/>
      <c r="B31" s="193"/>
      <c r="C31" s="194"/>
      <c r="D31" s="195"/>
      <c r="E31" s="195"/>
      <c r="F31" s="196"/>
      <c r="G31" s="197"/>
      <c r="H31" s="197"/>
      <c r="I31" s="197"/>
      <c r="J31" s="198"/>
      <c r="K31" s="199"/>
      <c r="L31" s="199"/>
      <c r="M31" s="197"/>
      <c r="N31" s="197"/>
      <c r="O31" s="200"/>
    </row>
    <row r="32" spans="1:15">
      <c r="A32" s="201">
        <v>3</v>
      </c>
      <c r="B32" s="202" t="s">
        <v>25</v>
      </c>
      <c r="C32" s="203"/>
      <c r="D32" s="203"/>
      <c r="E32" s="203"/>
      <c r="F32" s="165"/>
      <c r="G32" s="166"/>
      <c r="H32" s="166"/>
      <c r="I32" s="166"/>
      <c r="J32" s="171"/>
      <c r="K32" s="166"/>
      <c r="L32" s="187"/>
      <c r="M32" s="166"/>
      <c r="N32" s="166"/>
      <c r="O32" s="200"/>
    </row>
    <row r="33" spans="1:15" s="192" customFormat="1">
      <c r="A33" s="201"/>
      <c r="B33" s="204" t="s">
        <v>119</v>
      </c>
      <c r="C33" s="183" t="s">
        <v>120</v>
      </c>
      <c r="D33" s="183"/>
      <c r="E33" s="183"/>
      <c r="F33" s="165"/>
      <c r="G33" s="166"/>
      <c r="H33" s="166"/>
      <c r="I33" s="166"/>
      <c r="J33" s="171"/>
      <c r="K33" s="166"/>
      <c r="L33" s="187"/>
      <c r="M33" s="166"/>
      <c r="N33" s="166"/>
      <c r="O33" s="214"/>
    </row>
    <row r="34" spans="1:15" s="192" customFormat="1">
      <c r="A34" s="201"/>
      <c r="B34" s="202"/>
      <c r="C34" s="183" t="s">
        <v>256</v>
      </c>
      <c r="D34" s="183"/>
      <c r="E34" s="183" t="s">
        <v>122</v>
      </c>
      <c r="F34" s="165"/>
      <c r="G34" s="166">
        <v>502.45269999999999</v>
      </c>
      <c r="H34" s="166">
        <v>665.33345999999995</v>
      </c>
      <c r="I34" s="166">
        <v>1210</v>
      </c>
      <c r="J34" s="171">
        <v>1528.3309999999999</v>
      </c>
      <c r="K34" s="166">
        <v>1360</v>
      </c>
      <c r="L34" s="187">
        <v>1210</v>
      </c>
      <c r="M34" s="166">
        <v>1270</v>
      </c>
      <c r="N34" s="166">
        <v>1334</v>
      </c>
      <c r="O34" s="214"/>
    </row>
    <row r="35" spans="1:15" s="192" customFormat="1">
      <c r="A35" s="201"/>
      <c r="B35" s="202"/>
      <c r="C35" s="183" t="s">
        <v>123</v>
      </c>
      <c r="D35" s="183"/>
      <c r="E35" s="183" t="s">
        <v>124</v>
      </c>
      <c r="F35" s="165"/>
      <c r="G35" s="166">
        <v>4.9901999999999997</v>
      </c>
      <c r="H35" s="166">
        <v>1.6764000000000001</v>
      </c>
      <c r="I35" s="166">
        <v>5</v>
      </c>
      <c r="J35" s="171">
        <v>26.25</v>
      </c>
      <c r="K35" s="166">
        <v>5</v>
      </c>
      <c r="L35" s="187">
        <v>5</v>
      </c>
      <c r="M35" s="166">
        <v>5</v>
      </c>
      <c r="N35" s="166">
        <v>5</v>
      </c>
      <c r="O35" s="214"/>
    </row>
    <row r="36" spans="1:15" s="192" customFormat="1">
      <c r="A36" s="201"/>
      <c r="B36" s="202"/>
      <c r="C36" s="183"/>
      <c r="D36" s="183"/>
      <c r="E36" s="183"/>
      <c r="F36" s="165"/>
      <c r="G36" s="166"/>
      <c r="H36" s="166"/>
      <c r="I36" s="166"/>
      <c r="J36" s="171"/>
      <c r="K36" s="166"/>
      <c r="L36" s="187"/>
      <c r="M36" s="166"/>
      <c r="N36" s="166"/>
      <c r="O36" s="214"/>
    </row>
    <row r="37" spans="1:15" s="192" customFormat="1">
      <c r="A37" s="201"/>
      <c r="B37" s="202"/>
      <c r="C37" s="183" t="s">
        <v>125</v>
      </c>
      <c r="D37" s="183"/>
      <c r="E37" s="183"/>
      <c r="F37" s="165"/>
      <c r="G37" s="166"/>
      <c r="H37" s="166"/>
      <c r="I37" s="166"/>
      <c r="J37" s="171"/>
      <c r="K37" s="166"/>
      <c r="L37" s="187"/>
      <c r="M37" s="166"/>
      <c r="N37" s="166"/>
      <c r="O37" s="214"/>
    </row>
    <row r="38" spans="1:15" s="192" customFormat="1" ht="25.5">
      <c r="A38" s="201"/>
      <c r="B38" s="202"/>
      <c r="C38" s="183" t="s">
        <v>249</v>
      </c>
      <c r="D38" s="183"/>
      <c r="E38" s="183" t="s">
        <v>127</v>
      </c>
      <c r="F38" s="165"/>
      <c r="G38" s="166">
        <v>22.444900000000001</v>
      </c>
      <c r="H38" s="166">
        <v>32.619660000000003</v>
      </c>
      <c r="I38" s="166">
        <v>600</v>
      </c>
      <c r="J38" s="171">
        <v>999.94400000000098</v>
      </c>
      <c r="K38" s="166">
        <v>1300</v>
      </c>
      <c r="L38" s="187">
        <v>250</v>
      </c>
      <c r="M38" s="166">
        <v>5000</v>
      </c>
      <c r="N38" s="166">
        <v>7999.99999999999</v>
      </c>
      <c r="O38" s="214"/>
    </row>
    <row r="39" spans="1:15" s="192" customFormat="1">
      <c r="A39" s="201"/>
      <c r="B39" s="202"/>
      <c r="C39" s="183" t="s">
        <v>128</v>
      </c>
      <c r="D39" s="183"/>
      <c r="E39" s="183" t="s">
        <v>275</v>
      </c>
      <c r="F39" s="165"/>
      <c r="G39" s="166">
        <v>0</v>
      </c>
      <c r="H39" s="166">
        <v>0</v>
      </c>
      <c r="I39" s="166">
        <v>0</v>
      </c>
      <c r="J39" s="171">
        <v>0</v>
      </c>
      <c r="K39" s="166">
        <v>0</v>
      </c>
      <c r="L39" s="187">
        <v>0</v>
      </c>
      <c r="M39" s="166">
        <v>0</v>
      </c>
      <c r="N39" s="166">
        <v>0</v>
      </c>
      <c r="O39" s="214"/>
    </row>
    <row r="40" spans="1:15" s="192" customFormat="1">
      <c r="A40" s="201"/>
      <c r="B40" s="202"/>
      <c r="C40" s="183" t="s">
        <v>306</v>
      </c>
      <c r="D40" s="183"/>
      <c r="E40" s="183" t="s">
        <v>307</v>
      </c>
      <c r="F40" s="165"/>
      <c r="G40" s="166">
        <v>0</v>
      </c>
      <c r="H40" s="166">
        <v>0</v>
      </c>
      <c r="I40" s="166">
        <v>0</v>
      </c>
      <c r="J40" s="171">
        <v>0</v>
      </c>
      <c r="K40" s="166">
        <v>0</v>
      </c>
      <c r="L40" s="187">
        <v>500</v>
      </c>
      <c r="M40" s="166">
        <v>3500</v>
      </c>
      <c r="N40" s="166">
        <v>0</v>
      </c>
      <c r="O40" s="214"/>
    </row>
    <row r="41" spans="1:15" s="192" customFormat="1">
      <c r="A41" s="201"/>
      <c r="B41" s="202"/>
      <c r="C41" s="183" t="s">
        <v>305</v>
      </c>
      <c r="D41" s="183"/>
      <c r="E41" s="183" t="s">
        <v>137</v>
      </c>
      <c r="F41" s="165"/>
      <c r="G41" s="166">
        <v>50.046370000000003</v>
      </c>
      <c r="H41" s="166">
        <v>50.142949999999999</v>
      </c>
      <c r="I41" s="166">
        <v>201</v>
      </c>
      <c r="J41" s="171">
        <v>9.7200000000000006</v>
      </c>
      <c r="K41" s="166">
        <v>672</v>
      </c>
      <c r="L41" s="187">
        <v>41</v>
      </c>
      <c r="M41" s="166">
        <v>41</v>
      </c>
      <c r="N41" s="166">
        <v>41</v>
      </c>
      <c r="O41" s="214"/>
    </row>
    <row r="42" spans="1:15" s="192" customFormat="1">
      <c r="A42" s="201"/>
      <c r="B42" s="202"/>
      <c r="C42" s="230" t="s">
        <v>140</v>
      </c>
      <c r="D42" s="183"/>
      <c r="E42" s="183" t="s">
        <v>141</v>
      </c>
      <c r="F42" s="165"/>
      <c r="G42" s="166">
        <v>103.06629</v>
      </c>
      <c r="H42" s="166">
        <v>165.30771999999999</v>
      </c>
      <c r="I42" s="166">
        <v>180</v>
      </c>
      <c r="J42" s="171">
        <v>180</v>
      </c>
      <c r="K42" s="166">
        <v>180</v>
      </c>
      <c r="L42" s="187">
        <v>180</v>
      </c>
      <c r="M42" s="166">
        <v>180</v>
      </c>
      <c r="N42" s="166">
        <v>200</v>
      </c>
      <c r="O42" s="214"/>
    </row>
    <row r="43" spans="1:15" s="192" customFormat="1">
      <c r="A43" s="201"/>
      <c r="B43" s="202"/>
      <c r="C43" s="230" t="s">
        <v>158</v>
      </c>
      <c r="D43" s="183"/>
      <c r="E43" s="183" t="s">
        <v>308</v>
      </c>
      <c r="F43" s="165"/>
      <c r="G43" s="166">
        <v>0</v>
      </c>
      <c r="H43" s="166">
        <v>0</v>
      </c>
      <c r="I43" s="166">
        <v>0</v>
      </c>
      <c r="J43" s="171">
        <v>0</v>
      </c>
      <c r="K43" s="166">
        <v>0</v>
      </c>
      <c r="L43" s="187">
        <v>0</v>
      </c>
      <c r="M43" s="166">
        <v>250</v>
      </c>
      <c r="N43" s="166">
        <v>0</v>
      </c>
      <c r="O43" s="214"/>
    </row>
    <row r="44" spans="1:15" s="192" customFormat="1" hidden="1">
      <c r="A44" s="201"/>
      <c r="B44" s="202"/>
      <c r="C44" s="183" t="s">
        <v>299</v>
      </c>
      <c r="D44" s="183"/>
      <c r="E44" s="183" t="s">
        <v>298</v>
      </c>
      <c r="F44" s="165"/>
      <c r="G44" s="166">
        <v>156.26437000000001</v>
      </c>
      <c r="H44" s="166">
        <v>0</v>
      </c>
      <c r="I44" s="166">
        <v>0</v>
      </c>
      <c r="J44" s="171">
        <v>0</v>
      </c>
      <c r="K44" s="166">
        <v>0</v>
      </c>
      <c r="L44" s="187">
        <v>0</v>
      </c>
      <c r="M44" s="166">
        <v>0</v>
      </c>
      <c r="N44" s="166">
        <v>0</v>
      </c>
      <c r="O44" s="214"/>
    </row>
    <row r="45" spans="1:15" s="192" customFormat="1">
      <c r="A45" s="201"/>
      <c r="B45" s="202"/>
      <c r="C45" s="183" t="s">
        <v>145</v>
      </c>
      <c r="D45" s="183"/>
      <c r="E45" s="183" t="s">
        <v>146</v>
      </c>
      <c r="F45" s="165"/>
      <c r="G45" s="166">
        <v>1621.1125999999999</v>
      </c>
      <c r="H45" s="166">
        <v>1965.9465</v>
      </c>
      <c r="I45" s="166">
        <v>3399.99999999999</v>
      </c>
      <c r="J45" s="171">
        <v>0</v>
      </c>
      <c r="K45" s="166">
        <v>0</v>
      </c>
      <c r="L45" s="187">
        <v>0</v>
      </c>
      <c r="M45" s="166">
        <v>0</v>
      </c>
      <c r="N45" s="166">
        <v>0</v>
      </c>
      <c r="O45" s="214"/>
    </row>
    <row r="46" spans="1:15" s="257" customFormat="1">
      <c r="A46" s="249"/>
      <c r="B46" s="250"/>
      <c r="C46" s="251" t="s">
        <v>260</v>
      </c>
      <c r="D46" s="251"/>
      <c r="E46" s="251" t="s">
        <v>259</v>
      </c>
      <c r="F46" s="252"/>
      <c r="G46" s="247">
        <v>1608.9712199999999</v>
      </c>
      <c r="H46" s="246">
        <v>1957.6047799999999</v>
      </c>
      <c r="I46" s="253">
        <v>1307.6923076922999</v>
      </c>
      <c r="J46" s="254">
        <v>0</v>
      </c>
      <c r="K46" s="253">
        <v>0</v>
      </c>
      <c r="L46" s="255">
        <v>0</v>
      </c>
      <c r="M46" s="253">
        <v>0</v>
      </c>
      <c r="N46" s="253">
        <v>0</v>
      </c>
      <c r="O46" s="256"/>
    </row>
    <row r="47" spans="1:15" s="192" customFormat="1">
      <c r="A47" s="201"/>
      <c r="B47" s="202"/>
      <c r="C47" s="183" t="s">
        <v>148</v>
      </c>
      <c r="D47" s="183"/>
      <c r="E47" s="272" t="s">
        <v>344</v>
      </c>
      <c r="F47" s="165"/>
      <c r="G47" s="166">
        <v>0</v>
      </c>
      <c r="H47" s="166">
        <v>0</v>
      </c>
      <c r="I47" s="166">
        <v>0</v>
      </c>
      <c r="J47" s="171">
        <v>0</v>
      </c>
      <c r="K47" s="166">
        <v>0</v>
      </c>
      <c r="L47" s="187">
        <v>0</v>
      </c>
      <c r="M47" s="166">
        <v>0</v>
      </c>
      <c r="N47" s="166">
        <v>200</v>
      </c>
      <c r="O47" s="214"/>
    </row>
    <row r="48" spans="1:15" s="192" customFormat="1">
      <c r="A48" s="201"/>
      <c r="B48" s="202"/>
      <c r="C48" s="183" t="s">
        <v>149</v>
      </c>
      <c r="D48" s="183"/>
      <c r="E48" s="183" t="s">
        <v>150</v>
      </c>
      <c r="F48" s="165"/>
      <c r="G48" s="166">
        <v>148.96507</v>
      </c>
      <c r="H48" s="166">
        <v>2198.3804300000002</v>
      </c>
      <c r="I48" s="166">
        <v>20</v>
      </c>
      <c r="J48" s="171">
        <v>0</v>
      </c>
      <c r="K48" s="166">
        <v>0</v>
      </c>
      <c r="L48" s="187">
        <v>0</v>
      </c>
      <c r="M48" s="166">
        <v>0</v>
      </c>
      <c r="N48" s="166">
        <v>0</v>
      </c>
      <c r="O48" s="214"/>
    </row>
    <row r="49" spans="1:15" ht="25.5">
      <c r="A49" s="201"/>
      <c r="B49" s="202"/>
      <c r="C49" s="183" t="s">
        <v>277</v>
      </c>
      <c r="D49" s="183"/>
      <c r="E49" s="183" t="s">
        <v>153</v>
      </c>
      <c r="F49" s="165"/>
      <c r="G49" s="166">
        <v>0</v>
      </c>
      <c r="H49" s="166">
        <v>0</v>
      </c>
      <c r="I49" s="166">
        <v>90</v>
      </c>
      <c r="J49" s="171">
        <v>0</v>
      </c>
      <c r="K49" s="166">
        <v>215</v>
      </c>
      <c r="L49" s="187">
        <v>110</v>
      </c>
      <c r="M49" s="166">
        <v>530</v>
      </c>
      <c r="N49" s="166">
        <v>110</v>
      </c>
      <c r="O49" s="200"/>
    </row>
    <row r="50" spans="1:15" hidden="1">
      <c r="A50" s="201"/>
      <c r="B50" s="202"/>
      <c r="C50" s="183" t="s">
        <v>278</v>
      </c>
      <c r="D50" s="183"/>
      <c r="E50" s="183" t="s">
        <v>276</v>
      </c>
      <c r="F50" s="165"/>
      <c r="G50" s="166">
        <v>0</v>
      </c>
      <c r="H50" s="166">
        <v>0</v>
      </c>
      <c r="I50" s="166">
        <v>0</v>
      </c>
      <c r="J50" s="171">
        <v>0</v>
      </c>
      <c r="K50" s="166">
        <v>0</v>
      </c>
      <c r="L50" s="187">
        <v>0</v>
      </c>
      <c r="M50" s="166">
        <v>0</v>
      </c>
      <c r="N50" s="166">
        <v>0</v>
      </c>
      <c r="O50" s="200"/>
    </row>
    <row r="51" spans="1:15">
      <c r="A51" s="201"/>
      <c r="B51" s="202"/>
      <c r="C51" s="183" t="s">
        <v>155</v>
      </c>
      <c r="D51" s="183"/>
      <c r="E51" s="183" t="s">
        <v>156</v>
      </c>
      <c r="F51" s="165"/>
      <c r="G51" s="166">
        <v>0</v>
      </c>
      <c r="H51" s="166">
        <v>0</v>
      </c>
      <c r="I51" s="166">
        <v>0</v>
      </c>
      <c r="J51" s="171">
        <v>20</v>
      </c>
      <c r="K51" s="166">
        <v>20.5</v>
      </c>
      <c r="L51" s="187">
        <v>21</v>
      </c>
      <c r="M51" s="166">
        <v>21.5</v>
      </c>
      <c r="N51" s="166">
        <v>0</v>
      </c>
      <c r="O51" s="200"/>
    </row>
    <row r="52" spans="1:15" ht="25.5">
      <c r="A52" s="201"/>
      <c r="B52" s="202"/>
      <c r="C52" s="183" t="s">
        <v>250</v>
      </c>
      <c r="D52" s="183"/>
      <c r="E52" s="183" t="s">
        <v>271</v>
      </c>
      <c r="F52" s="165"/>
      <c r="G52" s="166">
        <v>0</v>
      </c>
      <c r="H52" s="166">
        <v>0</v>
      </c>
      <c r="I52" s="166">
        <v>0</v>
      </c>
      <c r="J52" s="171">
        <v>0</v>
      </c>
      <c r="K52" s="166">
        <v>0</v>
      </c>
      <c r="L52" s="187">
        <v>0</v>
      </c>
      <c r="M52" s="166">
        <v>0</v>
      </c>
      <c r="N52" s="166">
        <v>0</v>
      </c>
      <c r="O52" s="200"/>
    </row>
    <row r="53" spans="1:15">
      <c r="A53" s="201"/>
      <c r="B53" s="202"/>
      <c r="C53" s="183" t="s">
        <v>159</v>
      </c>
      <c r="D53" s="183"/>
      <c r="E53" s="183" t="s">
        <v>160</v>
      </c>
      <c r="F53" s="165"/>
      <c r="G53" s="166">
        <v>0</v>
      </c>
      <c r="H53" s="166">
        <v>0</v>
      </c>
      <c r="I53" s="166">
        <v>60</v>
      </c>
      <c r="J53" s="171">
        <v>0</v>
      </c>
      <c r="K53" s="166">
        <v>60</v>
      </c>
      <c r="L53" s="187">
        <v>1000</v>
      </c>
      <c r="M53" s="166">
        <v>0</v>
      </c>
      <c r="N53" s="166">
        <v>0</v>
      </c>
      <c r="O53" s="200"/>
    </row>
    <row r="54" spans="1:15">
      <c r="A54" s="261"/>
      <c r="B54" s="262"/>
      <c r="C54" s="272" t="s">
        <v>161</v>
      </c>
      <c r="D54" s="272"/>
      <c r="E54" s="272" t="s">
        <v>162</v>
      </c>
      <c r="F54" s="258"/>
      <c r="G54" s="259">
        <v>0</v>
      </c>
      <c r="H54" s="259">
        <v>0</v>
      </c>
      <c r="I54" s="259">
        <v>40</v>
      </c>
      <c r="J54" s="260">
        <v>0</v>
      </c>
      <c r="K54" s="259">
        <v>60</v>
      </c>
      <c r="L54" s="264">
        <v>1500</v>
      </c>
      <c r="M54" s="259">
        <v>0</v>
      </c>
      <c r="N54" s="259">
        <v>0</v>
      </c>
      <c r="O54" s="200"/>
    </row>
    <row r="55" spans="1:15">
      <c r="A55" s="201"/>
      <c r="B55" s="202"/>
      <c r="C55" s="183" t="s">
        <v>342</v>
      </c>
      <c r="D55" s="183"/>
      <c r="E55" s="183" t="s">
        <v>343</v>
      </c>
      <c r="F55" s="165"/>
      <c r="G55" s="166">
        <v>0</v>
      </c>
      <c r="H55" s="166">
        <v>0</v>
      </c>
      <c r="I55" s="166">
        <v>0</v>
      </c>
      <c r="J55" s="171">
        <v>0</v>
      </c>
      <c r="K55" s="166">
        <v>750</v>
      </c>
      <c r="L55" s="187">
        <v>750</v>
      </c>
      <c r="M55" s="166">
        <v>0</v>
      </c>
      <c r="N55" s="166">
        <v>0</v>
      </c>
      <c r="O55" s="200"/>
    </row>
    <row r="56" spans="1:15" ht="25.5">
      <c r="A56" s="201"/>
      <c r="B56" s="202"/>
      <c r="C56" s="183" t="s">
        <v>264</v>
      </c>
      <c r="D56" s="183"/>
      <c r="E56" s="183" t="s">
        <v>265</v>
      </c>
      <c r="F56" s="165"/>
      <c r="G56" s="166">
        <v>0</v>
      </c>
      <c r="H56" s="166">
        <v>0</v>
      </c>
      <c r="I56" s="166">
        <v>0</v>
      </c>
      <c r="J56" s="171">
        <v>0</v>
      </c>
      <c r="K56" s="166">
        <v>80</v>
      </c>
      <c r="L56" s="187">
        <v>725</v>
      </c>
      <c r="M56" s="166">
        <v>0</v>
      </c>
      <c r="N56" s="166">
        <v>0</v>
      </c>
      <c r="O56" s="200"/>
    </row>
    <row r="57" spans="1:15" s="289" customFormat="1">
      <c r="A57" s="281"/>
      <c r="B57" s="282"/>
      <c r="C57" s="272" t="s">
        <v>341</v>
      </c>
      <c r="D57" s="283"/>
      <c r="E57" s="272" t="s">
        <v>164</v>
      </c>
      <c r="F57" s="284"/>
      <c r="G57" s="285">
        <v>615.70612000000006</v>
      </c>
      <c r="H57" s="285">
        <v>820.81835999999998</v>
      </c>
      <c r="I57" s="285">
        <v>15100</v>
      </c>
      <c r="J57" s="286">
        <v>18200</v>
      </c>
      <c r="K57" s="285">
        <v>6700</v>
      </c>
      <c r="L57" s="287">
        <v>0</v>
      </c>
      <c r="M57" s="285">
        <v>0</v>
      </c>
      <c r="N57" s="285">
        <v>0</v>
      </c>
      <c r="O57" s="288"/>
    </row>
    <row r="58" spans="1:15" ht="25.5">
      <c r="A58" s="201"/>
      <c r="B58" s="202"/>
      <c r="C58" s="183" t="s">
        <v>251</v>
      </c>
      <c r="D58" s="183"/>
      <c r="E58" s="183" t="s">
        <v>266</v>
      </c>
      <c r="F58" s="165"/>
      <c r="G58" s="166">
        <v>0</v>
      </c>
      <c r="H58" s="166">
        <v>0</v>
      </c>
      <c r="I58" s="166">
        <v>20</v>
      </c>
      <c r="J58" s="171">
        <v>350</v>
      </c>
      <c r="K58" s="166">
        <v>100</v>
      </c>
      <c r="L58" s="187">
        <v>50</v>
      </c>
      <c r="M58" s="166">
        <v>3500</v>
      </c>
      <c r="N58" s="166">
        <v>3500</v>
      </c>
      <c r="O58" s="200"/>
    </row>
    <row r="59" spans="1:15">
      <c r="A59" s="201"/>
      <c r="B59" s="202"/>
      <c r="C59" s="183" t="s">
        <v>267</v>
      </c>
      <c r="D59" s="183"/>
      <c r="E59" s="183" t="s">
        <v>268</v>
      </c>
      <c r="F59" s="165"/>
      <c r="G59" s="166">
        <v>0</v>
      </c>
      <c r="H59" s="166">
        <v>0</v>
      </c>
      <c r="I59" s="166">
        <v>50</v>
      </c>
      <c r="J59" s="171">
        <v>0</v>
      </c>
      <c r="K59" s="166">
        <v>5000</v>
      </c>
      <c r="L59" s="187">
        <v>0</v>
      </c>
      <c r="M59" s="166">
        <v>0</v>
      </c>
      <c r="N59" s="166">
        <v>0</v>
      </c>
      <c r="O59" s="200"/>
    </row>
    <row r="60" spans="1:15">
      <c r="A60" s="201"/>
      <c r="B60" s="202"/>
      <c r="C60" s="183" t="s">
        <v>269</v>
      </c>
      <c r="D60" s="183"/>
      <c r="E60" s="183" t="s">
        <v>270</v>
      </c>
      <c r="F60" s="165"/>
      <c r="G60" s="166">
        <v>0</v>
      </c>
      <c r="H60" s="166">
        <v>0</v>
      </c>
      <c r="I60" s="166">
        <v>0</v>
      </c>
      <c r="J60" s="171">
        <v>0</v>
      </c>
      <c r="K60" s="166">
        <v>100</v>
      </c>
      <c r="L60" s="187">
        <v>2000</v>
      </c>
      <c r="M60" s="166">
        <v>0</v>
      </c>
      <c r="N60" s="166">
        <v>0</v>
      </c>
      <c r="O60" s="200"/>
    </row>
    <row r="61" spans="1:15">
      <c r="A61" s="201"/>
      <c r="B61" s="202"/>
      <c r="C61" s="183"/>
      <c r="D61" s="183"/>
      <c r="E61" s="183"/>
      <c r="F61" s="165"/>
      <c r="G61" s="166"/>
      <c r="H61" s="166"/>
      <c r="I61" s="166"/>
      <c r="J61" s="171"/>
      <c r="K61" s="166"/>
      <c r="L61" s="187"/>
      <c r="M61" s="166"/>
      <c r="N61" s="166"/>
      <c r="O61" s="200"/>
    </row>
    <row r="62" spans="1:15">
      <c r="A62" s="201"/>
      <c r="B62" s="182" t="s">
        <v>168</v>
      </c>
      <c r="C62" s="183" t="s">
        <v>169</v>
      </c>
      <c r="D62" s="183"/>
      <c r="E62" s="183"/>
      <c r="F62" s="165"/>
      <c r="G62" s="166"/>
      <c r="H62" s="166"/>
      <c r="I62" s="166"/>
      <c r="J62" s="171"/>
      <c r="K62" s="166"/>
      <c r="L62" s="187"/>
      <c r="M62" s="166"/>
      <c r="N62" s="166"/>
      <c r="O62" s="200"/>
    </row>
    <row r="63" spans="1:15">
      <c r="A63" s="201"/>
      <c r="B63" s="202"/>
      <c r="C63" s="183" t="s">
        <v>170</v>
      </c>
      <c r="D63" s="183"/>
      <c r="E63" s="183" t="s">
        <v>171</v>
      </c>
      <c r="F63" s="165"/>
      <c r="G63" s="166">
        <v>318.21890999999999</v>
      </c>
      <c r="H63" s="166">
        <v>147.20744999999999</v>
      </c>
      <c r="I63" s="166">
        <v>700</v>
      </c>
      <c r="J63" s="171">
        <v>0</v>
      </c>
      <c r="K63" s="166">
        <v>0</v>
      </c>
      <c r="L63" s="187">
        <v>0</v>
      </c>
      <c r="M63" s="166">
        <v>0</v>
      </c>
      <c r="N63" s="166">
        <v>0</v>
      </c>
      <c r="O63" s="200"/>
    </row>
    <row r="64" spans="1:15" s="192" customFormat="1">
      <c r="A64" s="201"/>
      <c r="B64" s="202"/>
      <c r="C64" s="183"/>
      <c r="D64" s="183"/>
      <c r="E64" s="183"/>
      <c r="F64" s="165"/>
      <c r="G64" s="166"/>
      <c r="H64" s="166"/>
      <c r="I64" s="166"/>
      <c r="J64" s="171"/>
      <c r="K64" s="166"/>
      <c r="L64" s="187"/>
      <c r="M64" s="166"/>
      <c r="N64" s="166"/>
      <c r="O64" s="214"/>
    </row>
    <row r="65" spans="1:15" s="192" customFormat="1">
      <c r="A65" s="201"/>
      <c r="B65" s="202"/>
      <c r="C65" s="183" t="s">
        <v>175</v>
      </c>
      <c r="D65" s="183"/>
      <c r="E65" s="183"/>
      <c r="F65" s="165"/>
      <c r="G65" s="166"/>
      <c r="H65" s="166"/>
      <c r="I65" s="166"/>
      <c r="J65" s="171"/>
      <c r="K65" s="166"/>
      <c r="L65" s="187"/>
      <c r="M65" s="166"/>
      <c r="N65" s="166"/>
      <c r="O65" s="214"/>
    </row>
    <row r="66" spans="1:15" s="192" customFormat="1">
      <c r="A66" s="201"/>
      <c r="B66" s="202"/>
      <c r="C66" s="183" t="s">
        <v>180</v>
      </c>
      <c r="D66" s="183"/>
      <c r="E66" s="183" t="s">
        <v>181</v>
      </c>
      <c r="F66" s="165"/>
      <c r="G66" s="166">
        <v>52</v>
      </c>
      <c r="H66" s="166">
        <v>66.819999999999993</v>
      </c>
      <c r="I66" s="166">
        <v>20</v>
      </c>
      <c r="J66" s="171">
        <v>0</v>
      </c>
      <c r="K66" s="166">
        <v>50</v>
      </c>
      <c r="L66" s="187">
        <v>150</v>
      </c>
      <c r="M66" s="166">
        <v>1500</v>
      </c>
      <c r="N66" s="166">
        <v>2500</v>
      </c>
      <c r="O66" s="214"/>
    </row>
    <row r="67" spans="1:15" s="192" customFormat="1">
      <c r="A67" s="201"/>
      <c r="B67" s="202"/>
      <c r="C67" s="183"/>
      <c r="D67" s="183"/>
      <c r="E67" s="183"/>
      <c r="F67" s="165"/>
      <c r="G67" s="166"/>
      <c r="H67" s="166"/>
      <c r="I67" s="166"/>
      <c r="J67" s="171"/>
      <c r="K67" s="166"/>
      <c r="L67" s="187"/>
      <c r="M67" s="166"/>
      <c r="N67" s="166"/>
      <c r="O67" s="214"/>
    </row>
    <row r="68" spans="1:15" s="192" customFormat="1">
      <c r="A68" s="201"/>
      <c r="B68" s="233" t="s">
        <v>182</v>
      </c>
      <c r="C68" s="183" t="s">
        <v>183</v>
      </c>
      <c r="D68" s="183"/>
      <c r="E68" s="183"/>
      <c r="F68" s="165"/>
      <c r="G68" s="166"/>
      <c r="H68" s="166"/>
      <c r="I68" s="166"/>
      <c r="J68" s="171"/>
      <c r="K68" s="166"/>
      <c r="L68" s="187"/>
      <c r="M68" s="166"/>
      <c r="N68" s="166"/>
      <c r="O68" s="214"/>
    </row>
    <row r="69" spans="1:15" s="192" customFormat="1" ht="25.5">
      <c r="A69" s="201"/>
      <c r="B69" s="202"/>
      <c r="C69" s="183" t="s">
        <v>254</v>
      </c>
      <c r="D69" s="183"/>
      <c r="E69" s="183" t="s">
        <v>187</v>
      </c>
      <c r="F69" s="165"/>
      <c r="G69" s="166">
        <v>2478.7791299999999</v>
      </c>
      <c r="H69" s="166">
        <v>62.490400000000001</v>
      </c>
      <c r="I69" s="166">
        <v>8.8000000000000007</v>
      </c>
      <c r="J69" s="171">
        <v>0</v>
      </c>
      <c r="K69" s="166">
        <v>0</v>
      </c>
      <c r="L69" s="187">
        <v>0</v>
      </c>
      <c r="M69" s="166">
        <v>0</v>
      </c>
      <c r="N69" s="166">
        <v>0</v>
      </c>
      <c r="O69" s="214"/>
    </row>
    <row r="70" spans="1:15">
      <c r="A70" s="201"/>
      <c r="B70" s="202"/>
      <c r="C70" s="183" t="s">
        <v>188</v>
      </c>
      <c r="D70" s="183"/>
      <c r="E70" s="183" t="s">
        <v>189</v>
      </c>
      <c r="F70" s="165"/>
      <c r="G70" s="166">
        <v>1777.90905</v>
      </c>
      <c r="H70" s="166">
        <v>7283.7051700000002</v>
      </c>
      <c r="I70" s="166">
        <v>9068.9251764705787</v>
      </c>
      <c r="J70" s="171">
        <v>3132.5799999999799</v>
      </c>
      <c r="K70" s="166">
        <v>887.99999999999795</v>
      </c>
      <c r="L70" s="187">
        <v>30.11764705882343</v>
      </c>
      <c r="M70" s="166">
        <v>0</v>
      </c>
      <c r="N70" s="166">
        <v>0</v>
      </c>
      <c r="O70" s="200"/>
    </row>
    <row r="71" spans="1:15" ht="25.5">
      <c r="A71" s="201"/>
      <c r="B71" s="202"/>
      <c r="C71" s="183" t="s">
        <v>252</v>
      </c>
      <c r="D71" s="183"/>
      <c r="E71" s="183" t="s">
        <v>192</v>
      </c>
      <c r="F71" s="165"/>
      <c r="G71" s="166">
        <v>3.2309200000000002</v>
      </c>
      <c r="H71" s="166">
        <v>1.9102100000000002</v>
      </c>
      <c r="I71" s="166">
        <v>10.026999999999999</v>
      </c>
      <c r="J71" s="171">
        <v>0</v>
      </c>
      <c r="K71" s="166">
        <v>292</v>
      </c>
      <c r="L71" s="187">
        <v>5792</v>
      </c>
      <c r="M71" s="166">
        <v>5792</v>
      </c>
      <c r="N71" s="166">
        <v>6792</v>
      </c>
      <c r="O71" s="200"/>
    </row>
    <row r="72" spans="1:15">
      <c r="A72" s="201"/>
      <c r="B72" s="202"/>
      <c r="C72" s="183" t="s">
        <v>195</v>
      </c>
      <c r="D72" s="183"/>
      <c r="E72" s="183" t="s">
        <v>196</v>
      </c>
      <c r="F72" s="165"/>
      <c r="G72" s="166">
        <v>79.31814</v>
      </c>
      <c r="H72" s="166">
        <v>114.63815</v>
      </c>
      <c r="I72" s="166">
        <v>343.26499999999999</v>
      </c>
      <c r="J72" s="171">
        <v>0</v>
      </c>
      <c r="K72" s="166">
        <v>1257.498</v>
      </c>
      <c r="L72" s="187">
        <v>951.97300000000098</v>
      </c>
      <c r="M72" s="166">
        <v>200</v>
      </c>
      <c r="N72" s="166">
        <v>200</v>
      </c>
      <c r="O72" s="200"/>
    </row>
    <row r="73" spans="1:15">
      <c r="A73" s="201"/>
      <c r="B73" s="202"/>
      <c r="C73" s="183" t="s">
        <v>197</v>
      </c>
      <c r="D73" s="183"/>
      <c r="E73" s="183" t="s">
        <v>198</v>
      </c>
      <c r="F73" s="165"/>
      <c r="G73" s="166">
        <v>0</v>
      </c>
      <c r="H73" s="166">
        <v>0</v>
      </c>
      <c r="I73" s="166">
        <v>300</v>
      </c>
      <c r="J73" s="171">
        <v>0</v>
      </c>
      <c r="K73" s="166">
        <v>2923</v>
      </c>
      <c r="L73" s="187">
        <v>375</v>
      </c>
      <c r="M73" s="166">
        <v>0</v>
      </c>
      <c r="N73" s="166">
        <v>0</v>
      </c>
      <c r="O73" s="200"/>
    </row>
    <row r="74" spans="1:15" ht="25.5">
      <c r="A74" s="201"/>
      <c r="B74" s="202"/>
      <c r="C74" s="183" t="s">
        <v>253</v>
      </c>
      <c r="D74" s="183"/>
      <c r="E74" s="183" t="s">
        <v>200</v>
      </c>
      <c r="F74" s="165"/>
      <c r="G74" s="166">
        <v>0</v>
      </c>
      <c r="H74" s="166">
        <v>0</v>
      </c>
      <c r="I74" s="166">
        <v>0</v>
      </c>
      <c r="J74" s="171">
        <v>0</v>
      </c>
      <c r="K74" s="166">
        <v>90</v>
      </c>
      <c r="L74" s="187">
        <v>2760</v>
      </c>
      <c r="M74" s="166">
        <v>0</v>
      </c>
      <c r="N74" s="166">
        <v>0</v>
      </c>
      <c r="O74" s="200"/>
    </row>
    <row r="75" spans="1:15">
      <c r="A75" s="201"/>
      <c r="B75" s="202"/>
      <c r="C75" s="183" t="s">
        <v>247</v>
      </c>
      <c r="D75" s="183"/>
      <c r="E75" s="183" t="s">
        <v>248</v>
      </c>
      <c r="F75" s="165"/>
      <c r="G75" s="166">
        <v>0</v>
      </c>
      <c r="H75" s="166">
        <v>0</v>
      </c>
      <c r="I75" s="166">
        <v>4.0000000000000002E-4</v>
      </c>
      <c r="J75" s="171">
        <v>0</v>
      </c>
      <c r="K75" s="166">
        <v>4200</v>
      </c>
      <c r="L75" s="187">
        <v>0</v>
      </c>
      <c r="M75" s="166">
        <v>0</v>
      </c>
      <c r="N75" s="166">
        <v>0</v>
      </c>
      <c r="O75" s="200"/>
    </row>
    <row r="76" spans="1:15">
      <c r="A76" s="201"/>
      <c r="B76" s="202"/>
      <c r="C76" s="183" t="s">
        <v>262</v>
      </c>
      <c r="D76" s="183"/>
      <c r="E76" s="183" t="s">
        <v>263</v>
      </c>
      <c r="F76" s="165"/>
      <c r="G76" s="271">
        <v>-2.94117647058784E-5</v>
      </c>
      <c r="H76" s="271">
        <v>-9.8039215686272598E-6</v>
      </c>
      <c r="I76" s="166">
        <v>0</v>
      </c>
      <c r="J76" s="171">
        <v>0</v>
      </c>
      <c r="K76" s="166">
        <v>739.39999667055895</v>
      </c>
      <c r="L76" s="187">
        <v>0</v>
      </c>
      <c r="M76" s="166">
        <v>0</v>
      </c>
      <c r="N76" s="166">
        <v>0</v>
      </c>
      <c r="O76" s="200"/>
    </row>
    <row r="77" spans="1:15" ht="25.5">
      <c r="A77" s="201"/>
      <c r="B77" s="202"/>
      <c r="C77" s="183" t="s">
        <v>257</v>
      </c>
      <c r="D77" s="183"/>
      <c r="E77" s="183" t="s">
        <v>237</v>
      </c>
      <c r="F77" s="165"/>
      <c r="G77" s="166">
        <v>713.10028999999997</v>
      </c>
      <c r="H77" s="166">
        <v>186.42337000000001</v>
      </c>
      <c r="I77" s="166">
        <v>1172</v>
      </c>
      <c r="J77" s="171">
        <v>0</v>
      </c>
      <c r="K77" s="166">
        <v>1471</v>
      </c>
      <c r="L77" s="187">
        <v>1277</v>
      </c>
      <c r="M77" s="166">
        <v>1314</v>
      </c>
      <c r="N77" s="166">
        <v>1346</v>
      </c>
      <c r="O77" s="200"/>
    </row>
    <row r="78" spans="1:15">
      <c r="A78" s="201"/>
      <c r="B78" s="202"/>
      <c r="C78" s="183"/>
      <c r="D78" s="183"/>
      <c r="E78" s="183"/>
      <c r="F78" s="165"/>
      <c r="G78" s="166"/>
      <c r="H78" s="166"/>
      <c r="I78" s="166"/>
      <c r="J78" s="171"/>
      <c r="K78" s="166"/>
      <c r="L78" s="187"/>
      <c r="M78" s="166"/>
      <c r="N78" s="166"/>
      <c r="O78" s="200"/>
    </row>
    <row r="79" spans="1:15">
      <c r="A79" s="201"/>
      <c r="B79" s="169" t="s">
        <v>204</v>
      </c>
      <c r="C79" s="170" t="s">
        <v>205</v>
      </c>
      <c r="D79" s="183"/>
      <c r="E79" s="183" t="s">
        <v>238</v>
      </c>
      <c r="F79" s="165"/>
      <c r="G79" s="166">
        <v>37.45731</v>
      </c>
      <c r="H79" s="166">
        <v>159.23125999999999</v>
      </c>
      <c r="I79" s="166">
        <v>0</v>
      </c>
      <c r="J79" s="171">
        <v>177.655</v>
      </c>
      <c r="K79" s="166">
        <v>174.375</v>
      </c>
      <c r="L79" s="187">
        <v>179.21875</v>
      </c>
      <c r="M79" s="166">
        <v>184.0625</v>
      </c>
      <c r="N79" s="166">
        <v>193.75</v>
      </c>
      <c r="O79" s="200"/>
    </row>
    <row r="80" spans="1:15">
      <c r="A80" s="201"/>
      <c r="B80" s="202"/>
      <c r="C80" s="170" t="s">
        <v>206</v>
      </c>
      <c r="D80" s="183"/>
      <c r="E80" s="183" t="s">
        <v>207</v>
      </c>
      <c r="F80" s="165"/>
      <c r="G80" s="166">
        <v>0</v>
      </c>
      <c r="H80" s="166">
        <v>0</v>
      </c>
      <c r="I80" s="166">
        <v>150</v>
      </c>
      <c r="J80" s="171">
        <v>152.35</v>
      </c>
      <c r="K80" s="166">
        <v>150</v>
      </c>
      <c r="L80" s="187">
        <v>15</v>
      </c>
      <c r="M80" s="166">
        <v>15</v>
      </c>
      <c r="N80" s="166">
        <v>15</v>
      </c>
      <c r="O80" s="200"/>
    </row>
    <row r="81" spans="1:15">
      <c r="A81" s="201"/>
      <c r="B81" s="202"/>
      <c r="C81" s="164" t="s">
        <v>280</v>
      </c>
      <c r="D81" s="183"/>
      <c r="E81" s="183" t="s">
        <v>283</v>
      </c>
      <c r="F81" s="165"/>
      <c r="G81" s="166">
        <v>0</v>
      </c>
      <c r="H81" s="166">
        <v>0</v>
      </c>
      <c r="I81" s="166">
        <v>152</v>
      </c>
      <c r="J81" s="171">
        <v>0</v>
      </c>
      <c r="K81" s="166">
        <v>152</v>
      </c>
      <c r="L81" s="187">
        <v>12</v>
      </c>
      <c r="M81" s="166">
        <v>12</v>
      </c>
      <c r="N81" s="166">
        <v>12</v>
      </c>
      <c r="O81" s="200"/>
    </row>
    <row r="82" spans="1:15">
      <c r="A82" s="201"/>
      <c r="B82" s="202"/>
      <c r="C82" s="164" t="s">
        <v>281</v>
      </c>
      <c r="D82" s="183"/>
      <c r="E82" s="183" t="s">
        <v>279</v>
      </c>
      <c r="F82" s="165"/>
      <c r="G82" s="166">
        <v>0</v>
      </c>
      <c r="H82" s="166">
        <v>0</v>
      </c>
      <c r="I82" s="166">
        <v>120</v>
      </c>
      <c r="J82" s="171">
        <v>0</v>
      </c>
      <c r="K82" s="166">
        <v>250</v>
      </c>
      <c r="L82" s="187">
        <v>0</v>
      </c>
      <c r="M82" s="166">
        <v>0</v>
      </c>
      <c r="N82" s="166">
        <v>0</v>
      </c>
      <c r="O82" s="200"/>
    </row>
    <row r="83" spans="1:15">
      <c r="A83" s="201"/>
      <c r="B83" s="202"/>
      <c r="C83" s="164" t="s">
        <v>282</v>
      </c>
      <c r="D83" s="183"/>
      <c r="E83" s="183" t="s">
        <v>284</v>
      </c>
      <c r="F83" s="165"/>
      <c r="G83" s="166">
        <v>0</v>
      </c>
      <c r="H83" s="166">
        <v>0</v>
      </c>
      <c r="I83" s="166">
        <v>15</v>
      </c>
      <c r="J83" s="171">
        <v>0</v>
      </c>
      <c r="K83" s="166">
        <v>0</v>
      </c>
      <c r="L83" s="187">
        <v>0</v>
      </c>
      <c r="M83" s="166">
        <v>0</v>
      </c>
      <c r="N83" s="166">
        <v>0</v>
      </c>
      <c r="O83" s="200"/>
    </row>
    <row r="84" spans="1:15">
      <c r="A84" s="201"/>
      <c r="B84" s="202"/>
      <c r="C84" s="164" t="s">
        <v>209</v>
      </c>
      <c r="D84" s="183"/>
      <c r="E84" s="183" t="s">
        <v>210</v>
      </c>
      <c r="F84" s="165"/>
      <c r="G84" s="166">
        <v>0</v>
      </c>
      <c r="H84" s="166">
        <v>11.51756</v>
      </c>
      <c r="I84" s="166">
        <v>180</v>
      </c>
      <c r="J84" s="171">
        <v>0</v>
      </c>
      <c r="K84" s="166">
        <v>0</v>
      </c>
      <c r="L84" s="187">
        <v>0</v>
      </c>
      <c r="M84" s="166">
        <v>0</v>
      </c>
      <c r="N84" s="166">
        <v>0</v>
      </c>
      <c r="O84" s="200"/>
    </row>
    <row r="85" spans="1:15">
      <c r="A85" s="201"/>
      <c r="B85" s="202"/>
      <c r="C85" s="164" t="s">
        <v>287</v>
      </c>
      <c r="D85" s="183"/>
      <c r="E85" s="183" t="s">
        <v>288</v>
      </c>
      <c r="F85" s="165"/>
      <c r="G85" s="166">
        <v>0</v>
      </c>
      <c r="H85" s="166">
        <v>0</v>
      </c>
      <c r="I85" s="166">
        <v>25</v>
      </c>
      <c r="J85" s="171">
        <v>0</v>
      </c>
      <c r="K85" s="166">
        <v>95</v>
      </c>
      <c r="L85" s="187">
        <v>105</v>
      </c>
      <c r="M85" s="166">
        <v>0</v>
      </c>
      <c r="N85" s="166">
        <v>0</v>
      </c>
      <c r="O85" s="200"/>
    </row>
    <row r="86" spans="1:15">
      <c r="A86" s="201"/>
      <c r="B86" s="202"/>
      <c r="C86" s="164" t="s">
        <v>297</v>
      </c>
      <c r="D86" s="183"/>
      <c r="E86" s="183" t="s">
        <v>296</v>
      </c>
      <c r="F86" s="165"/>
      <c r="G86" s="166">
        <v>0</v>
      </c>
      <c r="H86" s="166">
        <v>0</v>
      </c>
      <c r="I86" s="166">
        <v>25</v>
      </c>
      <c r="J86" s="171">
        <v>0</v>
      </c>
      <c r="K86" s="166">
        <v>45</v>
      </c>
      <c r="L86" s="187">
        <v>0</v>
      </c>
      <c r="M86" s="166">
        <v>0</v>
      </c>
      <c r="N86" s="166">
        <v>0</v>
      </c>
      <c r="O86" s="200"/>
    </row>
    <row r="87" spans="1:15" ht="25.5">
      <c r="A87" s="201"/>
      <c r="B87" s="202"/>
      <c r="C87" s="164" t="s">
        <v>289</v>
      </c>
      <c r="D87" s="183"/>
      <c r="E87" s="183" t="s">
        <v>290</v>
      </c>
      <c r="F87" s="165"/>
      <c r="G87" s="166">
        <v>0</v>
      </c>
      <c r="H87" s="166">
        <v>0</v>
      </c>
      <c r="I87" s="166">
        <v>55</v>
      </c>
      <c r="J87" s="171">
        <v>0</v>
      </c>
      <c r="K87" s="166">
        <v>60</v>
      </c>
      <c r="L87" s="187">
        <v>15</v>
      </c>
      <c r="M87" s="166">
        <v>0</v>
      </c>
      <c r="N87" s="166">
        <v>0</v>
      </c>
      <c r="O87" s="200"/>
    </row>
    <row r="88" spans="1:15">
      <c r="A88" s="201"/>
      <c r="B88" s="202"/>
      <c r="C88" s="164" t="s">
        <v>291</v>
      </c>
      <c r="D88" s="183"/>
      <c r="E88" s="183" t="s">
        <v>292</v>
      </c>
      <c r="F88" s="165"/>
      <c r="G88" s="166">
        <v>0</v>
      </c>
      <c r="H88" s="166">
        <v>0</v>
      </c>
      <c r="I88" s="166">
        <v>0</v>
      </c>
      <c r="J88" s="171">
        <v>0</v>
      </c>
      <c r="K88" s="166">
        <v>55</v>
      </c>
      <c r="L88" s="187">
        <v>0</v>
      </c>
      <c r="M88" s="166">
        <v>0</v>
      </c>
      <c r="N88" s="166">
        <v>0</v>
      </c>
      <c r="O88" s="200"/>
    </row>
    <row r="89" spans="1:15">
      <c r="A89" s="201"/>
      <c r="B89" s="202"/>
      <c r="C89" s="164" t="s">
        <v>293</v>
      </c>
      <c r="D89" s="183"/>
      <c r="E89" s="183" t="s">
        <v>294</v>
      </c>
      <c r="F89" s="165"/>
      <c r="G89" s="166">
        <v>0</v>
      </c>
      <c r="H89" s="166">
        <v>0</v>
      </c>
      <c r="I89" s="166">
        <v>0</v>
      </c>
      <c r="J89" s="171">
        <v>0</v>
      </c>
      <c r="K89" s="166">
        <v>0</v>
      </c>
      <c r="L89" s="187">
        <v>55</v>
      </c>
      <c r="M89" s="166">
        <v>0</v>
      </c>
      <c r="N89" s="166">
        <v>0</v>
      </c>
      <c r="O89" s="200"/>
    </row>
    <row r="90" spans="1:15">
      <c r="A90" s="201"/>
      <c r="B90" s="202"/>
      <c r="C90" s="164" t="s">
        <v>295</v>
      </c>
      <c r="D90" s="183"/>
      <c r="E90" s="183" t="s">
        <v>304</v>
      </c>
      <c r="F90" s="165"/>
      <c r="G90" s="166">
        <v>0</v>
      </c>
      <c r="H90" s="166">
        <v>0</v>
      </c>
      <c r="I90" s="166">
        <v>50</v>
      </c>
      <c r="J90" s="171">
        <v>15</v>
      </c>
      <c r="K90" s="166">
        <v>50</v>
      </c>
      <c r="L90" s="187">
        <v>50</v>
      </c>
      <c r="M90" s="166">
        <v>45</v>
      </c>
      <c r="N90" s="166">
        <v>40</v>
      </c>
      <c r="O90" s="200"/>
    </row>
    <row r="91" spans="1:15">
      <c r="A91" s="201"/>
      <c r="B91" s="202"/>
      <c r="C91" s="164" t="s">
        <v>314</v>
      </c>
      <c r="D91" s="183"/>
      <c r="E91" s="183" t="s">
        <v>301</v>
      </c>
      <c r="F91" s="165"/>
      <c r="G91" s="166">
        <v>0</v>
      </c>
      <c r="H91" s="166">
        <v>11.095280000000001</v>
      </c>
      <c r="I91" s="166">
        <v>50</v>
      </c>
      <c r="J91" s="171">
        <v>0</v>
      </c>
      <c r="K91" s="166">
        <v>61</v>
      </c>
      <c r="L91" s="187">
        <v>81</v>
      </c>
      <c r="M91" s="166">
        <v>56</v>
      </c>
      <c r="N91" s="166">
        <v>56</v>
      </c>
      <c r="O91" s="200"/>
    </row>
    <row r="92" spans="1:15">
      <c r="A92" s="201"/>
      <c r="B92" s="204"/>
      <c r="C92" s="205"/>
      <c r="D92" s="206"/>
      <c r="E92" s="206"/>
      <c r="F92" s="207"/>
      <c r="G92" s="166"/>
      <c r="H92" s="166"/>
      <c r="I92" s="166"/>
      <c r="J92" s="171"/>
      <c r="K92" s="166"/>
      <c r="L92" s="187"/>
      <c r="M92" s="166"/>
      <c r="N92" s="166"/>
      <c r="O92" s="200"/>
    </row>
    <row r="93" spans="1:15">
      <c r="A93" s="201"/>
      <c r="B93" s="176" t="s">
        <v>26</v>
      </c>
      <c r="C93" s="177"/>
      <c r="D93" s="177"/>
      <c r="E93" s="177"/>
      <c r="F93" s="177"/>
      <c r="G93" s="179">
        <f>SUM(G33:G92)-G46</f>
        <v>8685.0623405882343</v>
      </c>
      <c r="H93" s="267">
        <f t="shared" ref="H93:N93" si="2">SUM(H33:H92)-H46</f>
        <v>13945.26432019608</v>
      </c>
      <c r="I93" s="267">
        <f t="shared" si="2"/>
        <v>33421.017576470571</v>
      </c>
      <c r="J93" s="267">
        <f t="shared" si="2"/>
        <v>24791.82999999998</v>
      </c>
      <c r="K93" s="267">
        <f t="shared" si="2"/>
        <v>29605.772996670556</v>
      </c>
      <c r="L93" s="267">
        <f t="shared" si="2"/>
        <v>20190.309397058823</v>
      </c>
      <c r="M93" s="267">
        <f t="shared" si="2"/>
        <v>23415.5625</v>
      </c>
      <c r="N93" s="267">
        <f t="shared" si="2"/>
        <v>24544.749999999989</v>
      </c>
      <c r="O93" s="200"/>
    </row>
    <row r="94" spans="1:15" ht="33" customHeight="1">
      <c r="A94" s="201"/>
      <c r="B94" s="208"/>
      <c r="C94" s="203"/>
      <c r="D94" s="203"/>
      <c r="E94" s="203"/>
      <c r="F94" s="165"/>
      <c r="G94" s="166"/>
      <c r="H94" s="166"/>
      <c r="I94" s="166"/>
      <c r="J94" s="171"/>
      <c r="K94" s="166"/>
      <c r="L94" s="187"/>
      <c r="M94" s="166"/>
      <c r="N94" s="166"/>
      <c r="O94" s="200"/>
    </row>
    <row r="95" spans="1:15" ht="25.5">
      <c r="A95" s="209">
        <v>4</v>
      </c>
      <c r="B95" s="210" t="s">
        <v>27</v>
      </c>
      <c r="C95" s="203"/>
      <c r="D95" s="203"/>
      <c r="E95" s="203"/>
      <c r="F95" s="165"/>
      <c r="G95" s="166"/>
      <c r="H95" s="166"/>
      <c r="I95" s="166"/>
      <c r="J95" s="171"/>
      <c r="K95" s="166"/>
      <c r="L95" s="187"/>
      <c r="M95" s="166"/>
      <c r="N95" s="166"/>
      <c r="O95" s="200"/>
    </row>
    <row r="96" spans="1:15" ht="25.5">
      <c r="A96" s="162"/>
      <c r="B96" s="169" t="s">
        <v>211</v>
      </c>
      <c r="C96" s="183" t="s">
        <v>255</v>
      </c>
      <c r="D96" s="170"/>
      <c r="E96" s="170" t="s">
        <v>213</v>
      </c>
      <c r="F96" s="165"/>
      <c r="G96" s="166">
        <v>74.089259999999996</v>
      </c>
      <c r="H96" s="166">
        <v>44.044930000000001</v>
      </c>
      <c r="I96" s="166">
        <v>50</v>
      </c>
      <c r="J96" s="173">
        <v>49.999999999999602</v>
      </c>
      <c r="K96" s="167">
        <v>49.999999999999901</v>
      </c>
      <c r="L96" s="168">
        <v>49.999999999999801</v>
      </c>
      <c r="M96" s="166">
        <v>49.999999999999602</v>
      </c>
      <c r="N96" s="167">
        <v>50</v>
      </c>
      <c r="O96" s="200"/>
    </row>
    <row r="97" spans="1:16">
      <c r="A97" s="162"/>
      <c r="B97" s="163"/>
      <c r="C97" s="183" t="s">
        <v>258</v>
      </c>
      <c r="D97" s="170"/>
      <c r="E97" s="170" t="s">
        <v>215</v>
      </c>
      <c r="F97" s="165"/>
      <c r="G97" s="166">
        <v>13.973459999999999</v>
      </c>
      <c r="H97" s="166">
        <v>52.692459999999997</v>
      </c>
      <c r="I97" s="166">
        <v>10</v>
      </c>
      <c r="J97" s="173">
        <v>18</v>
      </c>
      <c r="K97" s="167">
        <v>10.5</v>
      </c>
      <c r="L97" s="168">
        <v>11</v>
      </c>
      <c r="M97" s="166">
        <v>11.6</v>
      </c>
      <c r="N97" s="167">
        <v>12.2</v>
      </c>
      <c r="O97" s="200"/>
    </row>
    <row r="98" spans="1:16">
      <c r="A98" s="162"/>
      <c r="B98" s="163"/>
      <c r="C98" s="183" t="s">
        <v>336</v>
      </c>
      <c r="D98" s="170"/>
      <c r="E98" s="170" t="s">
        <v>337</v>
      </c>
      <c r="F98" s="165"/>
      <c r="G98" s="166">
        <v>2945.87066</v>
      </c>
      <c r="H98" s="166">
        <v>1888.0297</v>
      </c>
      <c r="I98" s="166">
        <v>960</v>
      </c>
      <c r="J98" s="173">
        <v>0</v>
      </c>
      <c r="K98" s="167">
        <v>3310</v>
      </c>
      <c r="L98" s="168">
        <v>8310</v>
      </c>
      <c r="M98" s="166">
        <v>16060</v>
      </c>
      <c r="N98" s="167">
        <v>21060</v>
      </c>
      <c r="O98" s="200"/>
    </row>
    <row r="99" spans="1:16">
      <c r="A99" s="162"/>
      <c r="B99" s="163"/>
      <c r="C99" s="170"/>
      <c r="D99" s="170"/>
      <c r="E99" s="170"/>
      <c r="F99" s="165"/>
      <c r="G99" s="166"/>
      <c r="H99" s="166"/>
      <c r="I99" s="166"/>
      <c r="J99" s="173"/>
      <c r="K99" s="167"/>
      <c r="L99" s="168"/>
      <c r="M99" s="166"/>
      <c r="N99" s="167"/>
      <c r="O99" s="200"/>
    </row>
    <row r="100" spans="1:16">
      <c r="A100" s="162"/>
      <c r="B100" s="169" t="s">
        <v>230</v>
      </c>
      <c r="C100" s="170" t="s">
        <v>233</v>
      </c>
      <c r="D100" s="170"/>
      <c r="E100" s="170" t="s">
        <v>234</v>
      </c>
      <c r="F100" s="165"/>
      <c r="G100" s="166">
        <f>Zwischenrechnung!G134</f>
        <v>534.38162</v>
      </c>
      <c r="H100" s="166">
        <f>Zwischenrechnung!H134</f>
        <v>246.32047000000003</v>
      </c>
      <c r="I100" s="166">
        <f>Zwischenrechnung!I134</f>
        <v>547.69999999999993</v>
      </c>
      <c r="J100" s="173">
        <f>Zwischenrechnung!J134</f>
        <v>144.99999999999989</v>
      </c>
      <c r="K100" s="167">
        <f>Zwischenrechnung!K134</f>
        <v>440.5</v>
      </c>
      <c r="L100" s="168">
        <f>Zwischenrechnung!L134</f>
        <v>360.1</v>
      </c>
      <c r="M100" s="166">
        <f>Zwischenrechnung!M134</f>
        <v>388.6</v>
      </c>
      <c r="N100" s="167">
        <f>Zwischenrechnung!N134</f>
        <v>269.2</v>
      </c>
      <c r="O100" s="200"/>
    </row>
    <row r="101" spans="1:16">
      <c r="A101" s="162"/>
      <c r="B101" s="163"/>
      <c r="C101" s="170"/>
      <c r="D101" s="170"/>
      <c r="E101" s="170"/>
      <c r="F101" s="165"/>
      <c r="G101" s="166"/>
      <c r="H101" s="166"/>
      <c r="I101" s="166"/>
      <c r="J101" s="173"/>
      <c r="K101" s="167"/>
      <c r="L101" s="168"/>
      <c r="M101" s="166"/>
      <c r="N101" s="167"/>
      <c r="O101" s="200"/>
    </row>
    <row r="102" spans="1:16">
      <c r="A102" s="211"/>
      <c r="B102" s="212" t="s">
        <v>28</v>
      </c>
      <c r="C102" s="177"/>
      <c r="D102" s="177"/>
      <c r="E102" s="177"/>
      <c r="F102" s="177"/>
      <c r="G102" s="180">
        <f t="shared" ref="G102:N102" si="3">SUM(G96:G101)</f>
        <v>3568.3150000000001</v>
      </c>
      <c r="H102" s="180">
        <f t="shared" si="3"/>
        <v>2231.0875599999999</v>
      </c>
      <c r="I102" s="180">
        <f t="shared" si="3"/>
        <v>1567.6999999999998</v>
      </c>
      <c r="J102" s="180">
        <f t="shared" si="3"/>
        <v>212.99999999999949</v>
      </c>
      <c r="K102" s="180">
        <f t="shared" si="3"/>
        <v>3811</v>
      </c>
      <c r="L102" s="180">
        <f t="shared" si="3"/>
        <v>8731.1</v>
      </c>
      <c r="M102" s="180">
        <f t="shared" si="3"/>
        <v>16510.2</v>
      </c>
      <c r="N102" s="180">
        <f t="shared" si="3"/>
        <v>21391.4</v>
      </c>
      <c r="O102" s="200"/>
    </row>
    <row r="103" spans="1:16" s="192" customFormat="1">
      <c r="A103" s="188"/>
      <c r="B103" s="213"/>
      <c r="C103" s="203"/>
      <c r="D103" s="203"/>
      <c r="E103" s="203"/>
      <c r="F103" s="165"/>
      <c r="G103" s="199"/>
      <c r="H103" s="199"/>
      <c r="I103" s="197"/>
      <c r="J103" s="198"/>
      <c r="K103" s="199"/>
      <c r="L103" s="199"/>
      <c r="M103" s="197"/>
      <c r="N103" s="197"/>
      <c r="O103" s="214"/>
    </row>
    <row r="104" spans="1:16">
      <c r="A104" s="162">
        <v>5</v>
      </c>
      <c r="B104" s="163" t="s">
        <v>29</v>
      </c>
      <c r="C104" s="164"/>
      <c r="D104" s="164"/>
      <c r="E104" s="164"/>
      <c r="F104" s="165"/>
      <c r="G104" s="166"/>
      <c r="H104" s="166"/>
      <c r="I104" s="166"/>
      <c r="J104" s="173"/>
      <c r="K104" s="167"/>
      <c r="L104" s="168"/>
      <c r="M104" s="166"/>
      <c r="N104" s="167"/>
      <c r="O104" s="200"/>
    </row>
    <row r="105" spans="1:16">
      <c r="A105" s="162"/>
      <c r="B105" s="169" t="s">
        <v>32</v>
      </c>
      <c r="C105" s="170"/>
      <c r="D105" s="170"/>
      <c r="E105" s="170"/>
      <c r="F105" s="165"/>
      <c r="G105" s="166"/>
      <c r="H105" s="166"/>
      <c r="I105" s="166"/>
      <c r="J105" s="173"/>
      <c r="K105" s="167"/>
      <c r="L105" s="168"/>
      <c r="M105" s="166"/>
      <c r="N105" s="167"/>
      <c r="O105" s="200"/>
    </row>
    <row r="106" spans="1:16">
      <c r="A106" s="162"/>
      <c r="B106" s="163"/>
      <c r="C106" s="170"/>
      <c r="D106" s="170"/>
      <c r="E106" s="170"/>
      <c r="F106" s="165"/>
      <c r="G106" s="166"/>
      <c r="H106" s="166"/>
      <c r="I106" s="166"/>
      <c r="J106" s="173"/>
      <c r="K106" s="167"/>
      <c r="L106" s="168"/>
      <c r="M106" s="166"/>
      <c r="N106" s="167"/>
      <c r="O106" s="200"/>
    </row>
    <row r="107" spans="1:16">
      <c r="A107" s="162"/>
      <c r="B107" s="169"/>
      <c r="C107" s="164"/>
      <c r="D107" s="164"/>
      <c r="E107" s="164"/>
      <c r="F107" s="165"/>
      <c r="G107" s="166"/>
      <c r="H107" s="166"/>
      <c r="I107" s="166"/>
      <c r="J107" s="167"/>
      <c r="K107" s="166"/>
      <c r="L107" s="187"/>
      <c r="M107" s="166"/>
      <c r="N107" s="166"/>
      <c r="O107" s="200"/>
    </row>
    <row r="108" spans="1:16" ht="19.5" customHeight="1">
      <c r="A108" s="162"/>
      <c r="B108" s="176" t="s">
        <v>30</v>
      </c>
      <c r="C108" s="215"/>
      <c r="D108" s="215"/>
      <c r="E108" s="215"/>
      <c r="F108" s="215"/>
      <c r="G108" s="180"/>
      <c r="H108" s="180">
        <f t="shared" ref="H108:N108" si="4">SUM(H105:H107)</f>
        <v>0</v>
      </c>
      <c r="I108" s="180">
        <f t="shared" si="4"/>
        <v>0</v>
      </c>
      <c r="J108" s="180">
        <f t="shared" si="4"/>
        <v>0</v>
      </c>
      <c r="K108" s="180">
        <f t="shared" si="4"/>
        <v>0</v>
      </c>
      <c r="L108" s="180">
        <f t="shared" si="4"/>
        <v>0</v>
      </c>
      <c r="M108" s="180">
        <f t="shared" si="4"/>
        <v>0</v>
      </c>
      <c r="N108" s="180">
        <f t="shared" si="4"/>
        <v>0</v>
      </c>
      <c r="O108" s="216"/>
      <c r="P108" s="216"/>
    </row>
    <row r="109" spans="1:16" s="192" customFormat="1" ht="19.5" customHeight="1">
      <c r="A109" s="201"/>
      <c r="B109" s="208"/>
      <c r="C109" s="217"/>
      <c r="D109" s="217"/>
      <c r="E109" s="217"/>
      <c r="F109" s="165"/>
      <c r="G109" s="197"/>
      <c r="H109" s="197"/>
      <c r="I109" s="197"/>
      <c r="J109" s="197"/>
      <c r="K109" s="197"/>
      <c r="L109" s="199"/>
      <c r="M109" s="197"/>
      <c r="N109" s="197"/>
      <c r="O109" s="216"/>
      <c r="P109" s="216"/>
    </row>
    <row r="110" spans="1:16">
      <c r="A110" s="221"/>
      <c r="B110" s="222" t="s">
        <v>362</v>
      </c>
      <c r="C110" s="223"/>
      <c r="D110" s="223"/>
      <c r="E110" s="223"/>
      <c r="F110" s="224"/>
      <c r="G110" s="225">
        <f>G19+G30+G93+G102</f>
        <v>11882.420510588234</v>
      </c>
      <c r="H110" s="225">
        <f t="shared" ref="H110:N110" si="5">H19+H30+H93+H102</f>
        <v>16421.892040196079</v>
      </c>
      <c r="I110" s="225">
        <f t="shared" si="5"/>
        <v>36342.125399999975</v>
      </c>
      <c r="J110" s="225">
        <f t="shared" si="5"/>
        <v>25831.762999999981</v>
      </c>
      <c r="K110" s="225">
        <f t="shared" si="5"/>
        <v>38491.872996670558</v>
      </c>
      <c r="L110" s="225">
        <f t="shared" si="5"/>
        <v>38407.292750000001</v>
      </c>
      <c r="M110" s="225">
        <f t="shared" si="5"/>
        <v>48743.762499999997</v>
      </c>
      <c r="N110" s="225">
        <f t="shared" si="5"/>
        <v>47056.149999999994</v>
      </c>
      <c r="O110" s="200"/>
    </row>
    <row r="111" spans="1:16">
      <c r="A111" s="162"/>
      <c r="B111" s="163"/>
      <c r="C111" s="164"/>
      <c r="D111" s="164"/>
      <c r="E111" s="164"/>
      <c r="F111" s="258"/>
      <c r="G111" s="259"/>
      <c r="H111" s="259"/>
      <c r="I111" s="259"/>
      <c r="J111" s="167"/>
      <c r="K111" s="259"/>
      <c r="L111" s="264"/>
      <c r="M111" s="259"/>
      <c r="N111" s="259"/>
      <c r="O111" s="200"/>
    </row>
    <row r="112" spans="1:16">
      <c r="A112" s="162">
        <v>6</v>
      </c>
      <c r="B112" s="163" t="s">
        <v>352</v>
      </c>
      <c r="C112" s="170"/>
      <c r="D112" s="170"/>
      <c r="E112" s="170"/>
      <c r="F112" s="258"/>
      <c r="G112" s="259"/>
      <c r="H112" s="259"/>
      <c r="I112" s="259"/>
      <c r="J112" s="173"/>
      <c r="K112" s="167"/>
      <c r="L112" s="168"/>
      <c r="M112" s="259"/>
      <c r="N112" s="167"/>
      <c r="O112" s="200"/>
    </row>
    <row r="113" spans="1:15">
      <c r="A113" s="162"/>
      <c r="B113" s="169" t="s">
        <v>353</v>
      </c>
      <c r="C113" s="170"/>
      <c r="D113" s="170"/>
      <c r="E113" s="170" t="s">
        <v>354</v>
      </c>
      <c r="F113" s="258"/>
      <c r="G113" s="259"/>
      <c r="H113" s="259"/>
      <c r="I113" s="259">
        <v>42</v>
      </c>
      <c r="J113" s="173">
        <v>42</v>
      </c>
      <c r="K113" s="167">
        <v>42</v>
      </c>
      <c r="L113" s="168">
        <v>42</v>
      </c>
      <c r="M113" s="259">
        <v>42</v>
      </c>
      <c r="N113" s="167">
        <v>42</v>
      </c>
      <c r="O113" s="200"/>
    </row>
    <row r="114" spans="1:15">
      <c r="A114" s="162"/>
      <c r="B114" s="169" t="s">
        <v>355</v>
      </c>
      <c r="C114" s="170"/>
      <c r="D114" s="170"/>
      <c r="E114" s="170" t="s">
        <v>356</v>
      </c>
      <c r="F114" s="258"/>
      <c r="G114" s="259"/>
      <c r="H114" s="259"/>
      <c r="I114" s="259"/>
      <c r="J114" s="173"/>
      <c r="K114" s="167"/>
      <c r="L114" s="168"/>
      <c r="M114" s="259"/>
      <c r="N114" s="167"/>
      <c r="O114" s="200"/>
    </row>
    <row r="115" spans="1:15">
      <c r="A115" s="162"/>
      <c r="B115" s="169" t="s">
        <v>364</v>
      </c>
      <c r="C115" s="170"/>
      <c r="D115" s="170"/>
      <c r="E115" s="170"/>
      <c r="F115" s="258"/>
      <c r="G115" s="259"/>
      <c r="H115" s="259"/>
      <c r="I115" s="259"/>
      <c r="J115" s="173"/>
      <c r="K115" s="167">
        <v>88</v>
      </c>
      <c r="L115" s="168"/>
      <c r="M115" s="259"/>
      <c r="N115" s="167"/>
      <c r="O115" s="200"/>
    </row>
    <row r="116" spans="1:15">
      <c r="A116" s="162"/>
      <c r="B116" s="169" t="s">
        <v>357</v>
      </c>
      <c r="C116" s="170"/>
      <c r="D116" s="170"/>
      <c r="E116" s="170" t="s">
        <v>358</v>
      </c>
      <c r="F116" s="258"/>
      <c r="G116" s="259"/>
      <c r="H116" s="259"/>
      <c r="I116" s="259">
        <v>3363</v>
      </c>
      <c r="J116" s="173">
        <v>3363</v>
      </c>
      <c r="K116" s="167">
        <v>3363</v>
      </c>
      <c r="L116" s="168">
        <v>4205</v>
      </c>
      <c r="M116" s="259">
        <v>4205</v>
      </c>
      <c r="N116" s="167">
        <v>4205</v>
      </c>
      <c r="O116" s="200"/>
    </row>
    <row r="117" spans="1:15">
      <c r="A117" s="162"/>
      <c r="B117" s="169" t="s">
        <v>359</v>
      </c>
      <c r="C117" s="170"/>
      <c r="D117" s="170"/>
      <c r="E117" s="170" t="s">
        <v>360</v>
      </c>
      <c r="F117" s="258"/>
      <c r="G117" s="259"/>
      <c r="H117" s="259"/>
      <c r="I117" s="259"/>
      <c r="J117" s="173"/>
      <c r="K117" s="167"/>
      <c r="L117" s="168"/>
      <c r="M117" s="259"/>
      <c r="N117" s="167"/>
      <c r="O117" s="200"/>
    </row>
    <row r="118" spans="1:15">
      <c r="A118" s="162"/>
      <c r="B118" s="163"/>
      <c r="C118" s="164"/>
      <c r="D118" s="164"/>
      <c r="E118" s="164"/>
      <c r="F118" s="258"/>
      <c r="G118" s="259"/>
      <c r="H118" s="259"/>
      <c r="I118" s="259"/>
      <c r="J118" s="167"/>
      <c r="K118" s="259"/>
      <c r="L118" s="264"/>
      <c r="M118" s="259"/>
      <c r="N118" s="259"/>
      <c r="O118" s="200"/>
    </row>
    <row r="119" spans="1:15">
      <c r="A119" s="221"/>
      <c r="B119" s="222" t="s">
        <v>361</v>
      </c>
      <c r="C119" s="223"/>
      <c r="D119" s="223"/>
      <c r="E119" s="223"/>
      <c r="F119" s="224"/>
      <c r="G119" s="225"/>
      <c r="H119" s="225"/>
      <c r="I119" s="225">
        <f t="shared" ref="I119:N119" si="6">SUM(I113:I117)</f>
        <v>3405</v>
      </c>
      <c r="J119" s="225">
        <f t="shared" si="6"/>
        <v>3405</v>
      </c>
      <c r="K119" s="225">
        <f t="shared" si="6"/>
        <v>3493</v>
      </c>
      <c r="L119" s="225">
        <f t="shared" si="6"/>
        <v>4247</v>
      </c>
      <c r="M119" s="225">
        <f t="shared" si="6"/>
        <v>4247</v>
      </c>
      <c r="N119" s="225">
        <f t="shared" si="6"/>
        <v>4247</v>
      </c>
      <c r="O119" s="200"/>
    </row>
    <row r="120" spans="1:15">
      <c r="A120" s="162"/>
      <c r="B120" s="163"/>
      <c r="C120" s="164"/>
      <c r="D120" s="164"/>
      <c r="E120" s="164"/>
      <c r="F120" s="165"/>
      <c r="G120" s="166"/>
      <c r="H120" s="166"/>
      <c r="I120" s="166"/>
      <c r="J120" s="167"/>
      <c r="K120" s="166"/>
      <c r="L120" s="187"/>
      <c r="M120" s="220"/>
      <c r="N120" s="166"/>
      <c r="O120" s="200"/>
    </row>
    <row r="121" spans="1:15">
      <c r="A121" s="221"/>
      <c r="B121" s="222" t="s">
        <v>31</v>
      </c>
      <c r="C121" s="223"/>
      <c r="D121" s="223"/>
      <c r="E121" s="223"/>
      <c r="F121" s="224"/>
      <c r="G121" s="225"/>
      <c r="H121" s="225"/>
      <c r="I121" s="225">
        <f t="shared" ref="I121:N121" si="7">I110+I119</f>
        <v>39747.125399999975</v>
      </c>
      <c r="J121" s="225">
        <f t="shared" si="7"/>
        <v>29236.762999999981</v>
      </c>
      <c r="K121" s="225">
        <f t="shared" si="7"/>
        <v>41984.872996670558</v>
      </c>
      <c r="L121" s="225">
        <f t="shared" si="7"/>
        <v>42654.292750000001</v>
      </c>
      <c r="M121" s="225">
        <f t="shared" si="7"/>
        <v>52990.762499999997</v>
      </c>
      <c r="N121" s="225">
        <f t="shared" si="7"/>
        <v>51303.149999999994</v>
      </c>
      <c r="O121" s="200"/>
    </row>
    <row r="122" spans="1:15">
      <c r="O122" s="200"/>
    </row>
    <row r="123" spans="1:15">
      <c r="A123" s="226">
        <v>1</v>
      </c>
      <c r="B123" s="227" t="s">
        <v>38</v>
      </c>
      <c r="O123" s="200"/>
    </row>
    <row r="124" spans="1:15">
      <c r="A124" s="274" t="s">
        <v>340</v>
      </c>
      <c r="B124" s="227" t="s">
        <v>363</v>
      </c>
    </row>
  </sheetData>
  <mergeCells count="7">
    <mergeCell ref="D4:D6"/>
    <mergeCell ref="E4:E6"/>
    <mergeCell ref="A1:N1"/>
    <mergeCell ref="A2:B3"/>
    <mergeCell ref="C2:J3"/>
    <mergeCell ref="K3:L3"/>
    <mergeCell ref="M3:N3"/>
  </mergeCells>
  <hyperlinks>
    <hyperlink ref="E113" r:id="rId1" display="http://intraportstart/Anwendung/Co/Co.php?buchungskreis=2550&amp;suche=1&amp;Liste=1&amp;sucheNach=SH3.1310/500"/>
  </hyperlinks>
  <pageMargins left="0.78740157480314965" right="0.78740157480314965" top="0.98425196850393704" bottom="0.98425196850393704" header="0.51181102362204722" footer="0.51181102362204722"/>
  <pageSetup paperSize="8" scale="73" fitToHeight="2" orientation="landscape" r:id="rId2"/>
  <headerFooter alignWithMargins="0">
    <oddHeader>&amp;L&amp;"Arial,Fett"&amp;12Wirtschaftsplan
für sonstige Sondervermögen&amp;RAlle Angaben in T€, sofern nicht anders angegeben</oddHeader>
  </headerFooter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Layout" zoomScaleNormal="100" workbookViewId="0">
      <selection activeCell="B41" sqref="B41:B47"/>
    </sheetView>
  </sheetViews>
  <sheetFormatPr baseColWidth="10" defaultColWidth="5" defaultRowHeight="12.75"/>
  <cols>
    <col min="1" max="1" width="21.28515625" customWidth="1"/>
    <col min="2" max="2" width="30.7109375" customWidth="1"/>
    <col min="3" max="3" width="12.85546875" customWidth="1"/>
    <col min="4" max="4" width="28.42578125" customWidth="1"/>
    <col min="5" max="5" width="23.5703125" customWidth="1"/>
    <col min="6" max="11" width="12.7109375" customWidth="1"/>
  </cols>
  <sheetData>
    <row r="1" spans="1:11" ht="9" customHeight="1">
      <c r="A1" s="360" t="s">
        <v>95</v>
      </c>
      <c r="B1" s="361"/>
      <c r="C1" s="361"/>
      <c r="D1" s="361"/>
      <c r="E1" s="361"/>
      <c r="F1" s="361"/>
      <c r="G1" s="361"/>
      <c r="H1" s="361"/>
      <c r="I1" s="361"/>
      <c r="J1" s="361"/>
      <c r="K1" s="362"/>
    </row>
    <row r="2" spans="1:11" ht="14.25" customHeight="1">
      <c r="A2" s="363"/>
      <c r="B2" s="364"/>
      <c r="C2" s="364"/>
      <c r="D2" s="364"/>
      <c r="E2" s="364"/>
      <c r="F2" s="364"/>
      <c r="G2" s="364"/>
      <c r="H2" s="364"/>
      <c r="I2" s="364"/>
      <c r="J2" s="364"/>
      <c r="K2" s="365"/>
    </row>
    <row r="3" spans="1:11" ht="15.75">
      <c r="A3" s="136" t="s">
        <v>52</v>
      </c>
      <c r="B3" s="366" t="s">
        <v>235</v>
      </c>
      <c r="C3" s="366"/>
      <c r="D3" s="366"/>
      <c r="E3" s="367"/>
      <c r="F3" s="359" t="s">
        <v>63</v>
      </c>
      <c r="G3" s="359"/>
      <c r="H3" s="359"/>
      <c r="I3" s="359"/>
      <c r="J3" s="359"/>
      <c r="K3" s="339"/>
    </row>
    <row r="4" spans="1:11">
      <c r="A4" s="368" t="s">
        <v>88</v>
      </c>
      <c r="B4" s="368" t="s">
        <v>89</v>
      </c>
      <c r="C4" s="368" t="s">
        <v>64</v>
      </c>
      <c r="D4" s="368" t="s">
        <v>65</v>
      </c>
      <c r="E4" s="368" t="s">
        <v>66</v>
      </c>
      <c r="F4" s="77" t="s">
        <v>83</v>
      </c>
      <c r="G4" s="77" t="s">
        <v>83</v>
      </c>
      <c r="H4" s="77" t="s">
        <v>84</v>
      </c>
      <c r="I4" s="77" t="s">
        <v>87</v>
      </c>
      <c r="J4" s="77" t="s">
        <v>87</v>
      </c>
      <c r="K4" s="77" t="s">
        <v>87</v>
      </c>
    </row>
    <row r="5" spans="1:11">
      <c r="A5" s="369"/>
      <c r="B5" s="369"/>
      <c r="C5" s="369"/>
      <c r="D5" s="369"/>
      <c r="E5" s="369"/>
      <c r="F5" s="123">
        <v>2015</v>
      </c>
      <c r="G5" s="123">
        <v>2016</v>
      </c>
      <c r="H5" s="123">
        <v>2017</v>
      </c>
      <c r="I5" s="123">
        <v>2017</v>
      </c>
      <c r="J5" s="132">
        <v>2018</v>
      </c>
      <c r="K5" s="132">
        <v>2019</v>
      </c>
    </row>
    <row r="6" spans="1:11">
      <c r="A6" s="277" t="s">
        <v>345</v>
      </c>
      <c r="B6" s="277" t="s">
        <v>346</v>
      </c>
      <c r="C6" s="278" t="s">
        <v>347</v>
      </c>
      <c r="D6" s="277" t="s">
        <v>349</v>
      </c>
      <c r="E6" s="277" t="s">
        <v>348</v>
      </c>
      <c r="F6" s="82">
        <f>Erfolgsplan!C16</f>
        <v>19329.472020000001</v>
      </c>
      <c r="G6" s="85">
        <f>Erfolgsplan!D16</f>
        <v>19190.715990000001</v>
      </c>
      <c r="H6" s="78">
        <f>Erfolgsplan!E16</f>
        <v>23373.035999999898</v>
      </c>
      <c r="I6" s="78">
        <f>Erfolgsplan!F16</f>
        <v>23373.036</v>
      </c>
      <c r="J6" s="78">
        <f>Erfolgsplan!G16</f>
        <v>23406</v>
      </c>
      <c r="K6" s="78">
        <f>Erfolgsplan!H16</f>
        <v>24330</v>
      </c>
    </row>
    <row r="7" spans="1:11">
      <c r="A7" s="56"/>
      <c r="B7" s="57"/>
      <c r="C7" s="79"/>
      <c r="D7" s="57"/>
      <c r="E7" s="56"/>
      <c r="F7" s="83"/>
      <c r="G7" s="86"/>
      <c r="H7" s="80"/>
      <c r="I7" s="80"/>
      <c r="J7" s="80"/>
      <c r="K7" s="80"/>
    </row>
    <row r="8" spans="1:11">
      <c r="A8" s="56"/>
      <c r="B8" s="56"/>
      <c r="C8" s="79"/>
      <c r="D8" s="56"/>
      <c r="E8" s="56"/>
      <c r="F8" s="83"/>
      <c r="G8" s="86"/>
      <c r="H8" s="80"/>
      <c r="I8" s="80"/>
      <c r="J8" s="80"/>
      <c r="K8" s="80"/>
    </row>
    <row r="9" spans="1:11">
      <c r="A9" s="56"/>
      <c r="B9" s="56"/>
      <c r="C9" s="79"/>
      <c r="D9" s="56"/>
      <c r="E9" s="56"/>
      <c r="F9" s="83"/>
      <c r="G9" s="86"/>
      <c r="H9" s="80"/>
      <c r="I9" s="80"/>
      <c r="J9" s="80"/>
      <c r="K9" s="80"/>
    </row>
    <row r="10" spans="1:11">
      <c r="A10" s="57"/>
      <c r="B10" s="57"/>
      <c r="C10" s="79"/>
      <c r="D10" s="56"/>
      <c r="E10" s="56"/>
      <c r="F10" s="83"/>
      <c r="G10" s="86"/>
      <c r="H10" s="80"/>
      <c r="I10" s="80"/>
      <c r="J10" s="80"/>
      <c r="K10" s="80"/>
    </row>
    <row r="11" spans="1:11">
      <c r="A11" s="56"/>
      <c r="B11" s="56"/>
      <c r="C11" s="79"/>
      <c r="D11" s="56"/>
      <c r="E11" s="56"/>
      <c r="F11" s="83"/>
      <c r="G11" s="86"/>
      <c r="H11" s="80"/>
      <c r="I11" s="80"/>
      <c r="J11" s="80"/>
      <c r="K11" s="80"/>
    </row>
    <row r="12" spans="1:11">
      <c r="A12" s="56"/>
      <c r="B12" s="56"/>
      <c r="C12" s="79"/>
      <c r="D12" s="56"/>
      <c r="E12" s="56"/>
      <c r="F12" s="83"/>
      <c r="G12" s="86"/>
      <c r="H12" s="80"/>
      <c r="I12" s="80"/>
      <c r="J12" s="80"/>
      <c r="K12" s="80"/>
    </row>
    <row r="13" spans="1:11">
      <c r="A13" s="56"/>
      <c r="B13" s="56"/>
      <c r="C13" s="79"/>
      <c r="D13" s="56"/>
      <c r="E13" s="56"/>
      <c r="F13" s="83"/>
      <c r="G13" s="86"/>
      <c r="H13" s="80"/>
      <c r="I13" s="80"/>
      <c r="J13" s="80"/>
      <c r="K13" s="80"/>
    </row>
    <row r="14" spans="1:11">
      <c r="A14" s="56"/>
      <c r="B14" s="56"/>
      <c r="C14" s="79"/>
      <c r="D14" s="56"/>
      <c r="E14" s="56"/>
      <c r="F14" s="83"/>
      <c r="G14" s="86"/>
      <c r="H14" s="80"/>
      <c r="I14" s="80"/>
      <c r="J14" s="80"/>
      <c r="K14" s="80"/>
    </row>
    <row r="15" spans="1:11">
      <c r="A15" s="56"/>
      <c r="B15" s="56"/>
      <c r="C15" s="79"/>
      <c r="D15" s="56"/>
      <c r="E15" s="56"/>
      <c r="F15" s="83"/>
      <c r="G15" s="86"/>
      <c r="H15" s="80"/>
      <c r="I15" s="80"/>
      <c r="J15" s="80"/>
      <c r="K15" s="80"/>
    </row>
    <row r="16" spans="1:11">
      <c r="A16" s="56"/>
      <c r="B16" s="56"/>
      <c r="C16" s="56"/>
      <c r="D16" s="56"/>
      <c r="E16" s="56"/>
      <c r="F16" s="83"/>
      <c r="G16" s="86"/>
      <c r="H16" s="80"/>
      <c r="I16" s="80"/>
      <c r="J16" s="80"/>
      <c r="K16" s="80"/>
    </row>
    <row r="17" spans="1:11">
      <c r="A17" s="56"/>
      <c r="B17" s="56"/>
      <c r="C17" s="56"/>
      <c r="D17" s="56"/>
      <c r="E17" s="56"/>
      <c r="F17" s="83"/>
      <c r="G17" s="86"/>
      <c r="H17" s="80"/>
      <c r="I17" s="80"/>
      <c r="J17" s="80"/>
      <c r="K17" s="80"/>
    </row>
    <row r="18" spans="1:11">
      <c r="A18" s="56"/>
      <c r="B18" s="56"/>
      <c r="C18" s="56"/>
      <c r="D18" s="56"/>
      <c r="E18" s="56"/>
      <c r="F18" s="83"/>
      <c r="G18" s="86"/>
      <c r="H18" s="80"/>
      <c r="I18" s="80"/>
      <c r="J18" s="80"/>
      <c r="K18" s="80"/>
    </row>
    <row r="19" spans="1:11">
      <c r="A19" s="56"/>
      <c r="B19" s="56"/>
      <c r="C19" s="56"/>
      <c r="D19" s="56"/>
      <c r="E19" s="56"/>
      <c r="F19" s="83"/>
      <c r="G19" s="86"/>
      <c r="H19" s="80"/>
      <c r="I19" s="80"/>
      <c r="J19" s="80"/>
      <c r="K19" s="80"/>
    </row>
    <row r="20" spans="1:11" s="54" customFormat="1">
      <c r="A20" s="56"/>
      <c r="B20" s="56"/>
      <c r="C20" s="56"/>
      <c r="D20" s="56"/>
      <c r="E20" s="56"/>
      <c r="F20" s="83"/>
      <c r="G20" s="86"/>
      <c r="H20" s="80"/>
      <c r="I20" s="80"/>
      <c r="J20" s="80"/>
      <c r="K20" s="80"/>
    </row>
    <row r="21" spans="1:11" s="54" customFormat="1">
      <c r="A21" s="56"/>
      <c r="B21" s="56"/>
      <c r="C21" s="56"/>
      <c r="D21" s="56"/>
      <c r="E21" s="56"/>
      <c r="F21" s="83"/>
      <c r="G21" s="86"/>
      <c r="H21" s="80"/>
      <c r="I21" s="80"/>
      <c r="J21" s="80"/>
      <c r="K21" s="80"/>
    </row>
    <row r="22" spans="1:11" s="54" customFormat="1">
      <c r="A22" s="56"/>
      <c r="B22" s="56"/>
      <c r="C22" s="56"/>
      <c r="D22" s="56"/>
      <c r="E22" s="56"/>
      <c r="F22" s="83"/>
      <c r="G22" s="86"/>
      <c r="H22" s="80"/>
      <c r="I22" s="80"/>
      <c r="J22" s="80"/>
      <c r="K22" s="80"/>
    </row>
    <row r="23" spans="1:11" s="54" customFormat="1">
      <c r="A23" s="56"/>
      <c r="B23" s="56"/>
      <c r="C23" s="56"/>
      <c r="D23" s="56"/>
      <c r="E23" s="56"/>
      <c r="F23" s="83"/>
      <c r="G23" s="86"/>
      <c r="H23" s="80"/>
      <c r="I23" s="80"/>
      <c r="J23" s="80"/>
      <c r="K23" s="80"/>
    </row>
    <row r="24" spans="1:11" s="54" customFormat="1">
      <c r="A24" s="56"/>
      <c r="B24" s="56"/>
      <c r="C24" s="56"/>
      <c r="D24" s="56"/>
      <c r="E24" s="56"/>
      <c r="F24" s="83"/>
      <c r="G24" s="86"/>
      <c r="H24" s="80"/>
      <c r="I24" s="80"/>
      <c r="J24" s="80"/>
      <c r="K24" s="80"/>
    </row>
    <row r="25" spans="1:11" s="54" customFormat="1">
      <c r="A25" s="56"/>
      <c r="B25" s="56"/>
      <c r="C25" s="56"/>
      <c r="D25" s="56"/>
      <c r="E25" s="56"/>
      <c r="F25" s="83"/>
      <c r="G25" s="86"/>
      <c r="H25" s="80"/>
      <c r="I25" s="80"/>
      <c r="J25" s="80"/>
      <c r="K25" s="80"/>
    </row>
    <row r="26" spans="1:11" s="54" customFormat="1">
      <c r="A26" s="56"/>
      <c r="B26" s="56"/>
      <c r="C26" s="56"/>
      <c r="D26" s="56"/>
      <c r="E26" s="56"/>
      <c r="F26" s="83"/>
      <c r="G26" s="86"/>
      <c r="H26" s="80"/>
      <c r="I26" s="80"/>
      <c r="J26" s="80"/>
      <c r="K26" s="80"/>
    </row>
    <row r="27" spans="1:11" s="54" customFormat="1">
      <c r="A27" s="56"/>
      <c r="B27" s="56"/>
      <c r="C27" s="56"/>
      <c r="D27" s="56"/>
      <c r="E27" s="56"/>
      <c r="F27" s="83"/>
      <c r="G27" s="86"/>
      <c r="H27" s="80"/>
      <c r="I27" s="80"/>
      <c r="J27" s="80"/>
      <c r="K27" s="80"/>
    </row>
    <row r="28" spans="1:11" s="54" customFormat="1">
      <c r="A28" s="56"/>
      <c r="B28" s="56"/>
      <c r="C28" s="56"/>
      <c r="D28" s="56"/>
      <c r="E28" s="56"/>
      <c r="F28" s="83"/>
      <c r="G28" s="86"/>
      <c r="H28" s="80"/>
      <c r="I28" s="80"/>
      <c r="J28" s="80"/>
      <c r="K28" s="80"/>
    </row>
    <row r="29" spans="1:11" s="54" customFormat="1">
      <c r="A29" s="56"/>
      <c r="B29" s="56"/>
      <c r="C29" s="56"/>
      <c r="D29" s="56"/>
      <c r="E29" s="56"/>
      <c r="F29" s="83"/>
      <c r="G29" s="86"/>
      <c r="H29" s="80"/>
      <c r="I29" s="80"/>
      <c r="J29" s="80"/>
      <c r="K29" s="80"/>
    </row>
    <row r="30" spans="1:11">
      <c r="A30" s="56"/>
      <c r="B30" s="56"/>
      <c r="C30" s="56"/>
      <c r="D30" s="56"/>
      <c r="E30" s="56"/>
      <c r="F30" s="83"/>
      <c r="G30" s="86"/>
      <c r="H30" s="80"/>
      <c r="I30" s="80"/>
      <c r="J30" s="80"/>
      <c r="K30" s="80"/>
    </row>
    <row r="31" spans="1:11">
      <c r="A31" s="56"/>
      <c r="B31" s="56"/>
      <c r="C31" s="56"/>
      <c r="D31" s="56"/>
      <c r="E31" s="56"/>
      <c r="F31" s="83"/>
      <c r="G31" s="86"/>
      <c r="H31" s="80"/>
      <c r="I31" s="80"/>
      <c r="J31" s="80"/>
      <c r="K31" s="80"/>
    </row>
    <row r="32" spans="1:11">
      <c r="A32" s="56"/>
      <c r="B32" s="56"/>
      <c r="C32" s="56"/>
      <c r="D32" s="56"/>
      <c r="E32" s="56"/>
      <c r="F32" s="83"/>
      <c r="G32" s="86"/>
      <c r="H32" s="80"/>
      <c r="I32" s="80"/>
      <c r="J32" s="80"/>
      <c r="K32" s="80"/>
    </row>
    <row r="33" spans="1:11">
      <c r="A33" s="76"/>
      <c r="B33" s="76"/>
      <c r="C33" s="76"/>
      <c r="D33" s="76"/>
      <c r="E33" s="76"/>
      <c r="F33" s="84"/>
      <c r="G33" s="73"/>
      <c r="H33" s="81"/>
      <c r="I33" s="81"/>
      <c r="J33" s="81"/>
      <c r="K33" s="81"/>
    </row>
    <row r="41" spans="1:11">
      <c r="A41" s="74"/>
    </row>
    <row r="42" spans="1:11">
      <c r="A42" s="74"/>
    </row>
    <row r="43" spans="1:11">
      <c r="A43" s="74"/>
    </row>
    <row r="44" spans="1:11">
      <c r="A44" s="74"/>
    </row>
    <row r="45" spans="1:11">
      <c r="A45" s="74"/>
    </row>
    <row r="46" spans="1:11" ht="19.5" customHeight="1">
      <c r="A46" s="74"/>
    </row>
    <row r="47" spans="1:11">
      <c r="A47" s="74"/>
    </row>
    <row r="48" spans="1:11">
      <c r="A48" s="55"/>
      <c r="B48" s="55"/>
    </row>
    <row r="49" spans="1:1">
      <c r="A49" s="74"/>
    </row>
    <row r="50" spans="1:1">
      <c r="A50" s="74"/>
    </row>
    <row r="51" spans="1:1">
      <c r="A51" s="74"/>
    </row>
    <row r="52" spans="1:1">
      <c r="A52" s="74"/>
    </row>
    <row r="53" spans="1:1">
      <c r="A53" s="74"/>
    </row>
    <row r="54" spans="1:1">
      <c r="A54" s="74"/>
    </row>
  </sheetData>
  <mergeCells count="8">
    <mergeCell ref="F3:K3"/>
    <mergeCell ref="A1:K2"/>
    <mergeCell ref="B3:E3"/>
    <mergeCell ref="A4:A5"/>
    <mergeCell ref="B4:B5"/>
    <mergeCell ref="C4:C5"/>
    <mergeCell ref="D4:D5"/>
    <mergeCell ref="E4:E5"/>
  </mergeCells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>
    <oddHeader>&amp;L&amp;"Arial,Fett"&amp;12Wirtschaftsplan
für sonstige Sondervermögen&amp;RAlle Angaben in T€, sofern nicht anders angegeben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15" zoomScaleNormal="100" workbookViewId="0">
      <selection activeCell="B57" sqref="B57"/>
    </sheetView>
  </sheetViews>
  <sheetFormatPr baseColWidth="10" defaultColWidth="9.140625" defaultRowHeight="14.25"/>
  <cols>
    <col min="1" max="1" width="33" style="100" customWidth="1"/>
    <col min="2" max="2" width="80.7109375" style="100" customWidth="1"/>
    <col min="3" max="8" width="12.5703125" style="100" customWidth="1"/>
    <col min="9" max="16384" width="9.140625" style="100"/>
  </cols>
  <sheetData>
    <row r="1" spans="1:10" ht="18">
      <c r="A1" s="99" t="s">
        <v>82</v>
      </c>
    </row>
    <row r="2" spans="1:10" ht="18">
      <c r="A2" s="101" t="s">
        <v>235</v>
      </c>
    </row>
    <row r="3" spans="1:10">
      <c r="A3" s="102"/>
    </row>
    <row r="4" spans="1:10" ht="18" hidden="1">
      <c r="A4" s="101"/>
      <c r="G4" s="129"/>
      <c r="H4" s="129"/>
    </row>
    <row r="5" spans="1:10">
      <c r="A5" s="130" t="s">
        <v>70</v>
      </c>
      <c r="B5" s="130" t="s">
        <v>96</v>
      </c>
      <c r="C5" s="120" t="s">
        <v>83</v>
      </c>
      <c r="D5" s="120" t="s">
        <v>83</v>
      </c>
      <c r="E5" s="120" t="s">
        <v>84</v>
      </c>
      <c r="F5" s="120" t="s">
        <v>85</v>
      </c>
      <c r="G5" s="130" t="s">
        <v>87</v>
      </c>
      <c r="H5" s="130" t="s">
        <v>87</v>
      </c>
      <c r="I5" s="130" t="s">
        <v>87</v>
      </c>
      <c r="J5" s="130" t="s">
        <v>87</v>
      </c>
    </row>
    <row r="6" spans="1:10">
      <c r="A6" s="131"/>
      <c r="B6" s="131"/>
      <c r="C6" s="123">
        <v>2015</v>
      </c>
      <c r="D6" s="123">
        <v>2016</v>
      </c>
      <c r="E6" s="123">
        <v>2017</v>
      </c>
      <c r="F6" s="123">
        <v>2017</v>
      </c>
      <c r="G6" s="132">
        <v>2018</v>
      </c>
      <c r="H6" s="132">
        <v>2019</v>
      </c>
      <c r="I6" s="132">
        <v>2020</v>
      </c>
      <c r="J6" s="132">
        <v>2021</v>
      </c>
    </row>
    <row r="7" spans="1:10" hidden="1">
      <c r="A7" s="103"/>
      <c r="B7" s="103"/>
      <c r="C7" s="103"/>
      <c r="D7" s="103"/>
      <c r="E7" s="103"/>
      <c r="F7" s="103"/>
      <c r="G7" s="103"/>
      <c r="H7" s="104"/>
      <c r="I7" s="104"/>
      <c r="J7" s="104"/>
    </row>
    <row r="8" spans="1:10" ht="25.5">
      <c r="A8" s="105" t="s">
        <v>71</v>
      </c>
      <c r="B8" s="106"/>
      <c r="C8" s="133"/>
      <c r="D8" s="133"/>
      <c r="E8" s="133"/>
      <c r="F8" s="133"/>
      <c r="G8" s="103"/>
      <c r="H8" s="107"/>
      <c r="I8" s="107"/>
      <c r="J8" s="107"/>
    </row>
    <row r="9" spans="1:10" ht="46.5" hidden="1" customHeight="1">
      <c r="A9" s="108" t="s">
        <v>72</v>
      </c>
      <c r="B9" s="109"/>
      <c r="C9" s="109"/>
      <c r="D9" s="109"/>
      <c r="E9" s="109"/>
      <c r="F9" s="109"/>
      <c r="G9" s="110"/>
      <c r="H9" s="107"/>
      <c r="I9" s="107"/>
      <c r="J9" s="107"/>
    </row>
    <row r="10" spans="1:10">
      <c r="A10" s="111" t="s">
        <v>366</v>
      </c>
      <c r="B10" s="109" t="s">
        <v>387</v>
      </c>
      <c r="C10" s="293">
        <v>0</v>
      </c>
      <c r="D10" s="293">
        <v>0</v>
      </c>
      <c r="E10" s="293">
        <f t="shared" ref="E10:E30" si="0">F10</f>
        <v>0</v>
      </c>
      <c r="F10" s="293">
        <v>0</v>
      </c>
      <c r="G10" s="107">
        <v>0</v>
      </c>
      <c r="H10" s="107">
        <v>0</v>
      </c>
      <c r="I10" s="107">
        <v>0</v>
      </c>
      <c r="J10" s="107">
        <v>0</v>
      </c>
    </row>
    <row r="11" spans="1:10">
      <c r="A11" s="111" t="s">
        <v>367</v>
      </c>
      <c r="B11" s="109" t="s">
        <v>388</v>
      </c>
      <c r="C11" s="294">
        <v>119.18</v>
      </c>
      <c r="D11" s="294">
        <v>71</v>
      </c>
      <c r="E11" s="293">
        <f t="shared" si="0"/>
        <v>56</v>
      </c>
      <c r="F11" s="294">
        <v>56</v>
      </c>
      <c r="G11" s="107">
        <v>40</v>
      </c>
      <c r="H11" s="107">
        <v>24</v>
      </c>
      <c r="I11" s="298">
        <v>6</v>
      </c>
      <c r="J11" s="107">
        <v>0</v>
      </c>
    </row>
    <row r="12" spans="1:10">
      <c r="A12" s="111" t="s">
        <v>368</v>
      </c>
      <c r="B12" s="109" t="s">
        <v>389</v>
      </c>
      <c r="C12" s="293">
        <v>3319</v>
      </c>
      <c r="D12" s="293">
        <v>2532</v>
      </c>
      <c r="E12" s="293">
        <f t="shared" si="0"/>
        <v>2328</v>
      </c>
      <c r="F12" s="293">
        <v>2328</v>
      </c>
      <c r="G12" s="107">
        <v>2103</v>
      </c>
      <c r="H12" s="107">
        <v>1871</v>
      </c>
      <c r="I12" s="107">
        <v>1639</v>
      </c>
      <c r="J12" s="107">
        <v>1407</v>
      </c>
    </row>
    <row r="13" spans="1:10">
      <c r="A13" s="111" t="s">
        <v>369</v>
      </c>
      <c r="B13" s="109" t="s">
        <v>390</v>
      </c>
      <c r="C13" s="293">
        <v>2340</v>
      </c>
      <c r="D13" s="293">
        <v>1442</v>
      </c>
      <c r="E13" s="293">
        <f t="shared" si="0"/>
        <v>1376</v>
      </c>
      <c r="F13" s="293">
        <v>1376</v>
      </c>
      <c r="G13" s="107">
        <v>1308</v>
      </c>
      <c r="H13" s="107">
        <v>1229</v>
      </c>
      <c r="I13" s="107">
        <v>1148</v>
      </c>
      <c r="J13" s="107">
        <v>1067</v>
      </c>
    </row>
    <row r="14" spans="1:10">
      <c r="A14" s="111" t="s">
        <v>370</v>
      </c>
      <c r="B14" s="109" t="s">
        <v>391</v>
      </c>
      <c r="C14" s="294">
        <v>298</v>
      </c>
      <c r="D14" s="294">
        <v>206</v>
      </c>
      <c r="E14" s="293">
        <f t="shared" si="0"/>
        <v>183</v>
      </c>
      <c r="F14" s="294">
        <v>183</v>
      </c>
      <c r="G14" s="107">
        <v>161</v>
      </c>
      <c r="H14" s="107">
        <v>138</v>
      </c>
      <c r="I14" s="107">
        <v>117</v>
      </c>
      <c r="J14" s="107">
        <v>96</v>
      </c>
    </row>
    <row r="15" spans="1:10">
      <c r="A15" s="111" t="s">
        <v>371</v>
      </c>
      <c r="B15" s="109" t="s">
        <v>392</v>
      </c>
      <c r="C15" s="293">
        <v>524</v>
      </c>
      <c r="D15" s="293">
        <v>482</v>
      </c>
      <c r="E15" s="293">
        <f t="shared" si="0"/>
        <v>621</v>
      </c>
      <c r="F15" s="293">
        <v>621</v>
      </c>
      <c r="G15" s="107">
        <v>304</v>
      </c>
      <c r="H15" s="107">
        <v>288</v>
      </c>
      <c r="I15" s="107">
        <v>273</v>
      </c>
      <c r="J15" s="107">
        <v>258</v>
      </c>
    </row>
    <row r="16" spans="1:10">
      <c r="A16" s="111" t="s">
        <v>372</v>
      </c>
      <c r="B16" s="109" t="s">
        <v>393</v>
      </c>
      <c r="C16" s="293">
        <v>8922</v>
      </c>
      <c r="D16" s="293">
        <v>7432</v>
      </c>
      <c r="E16" s="293">
        <f t="shared" si="0"/>
        <v>7006</v>
      </c>
      <c r="F16" s="293">
        <v>7006</v>
      </c>
      <c r="G16" s="107">
        <v>6590</v>
      </c>
      <c r="H16" s="107">
        <v>6128</v>
      </c>
      <c r="I16" s="107">
        <v>5650</v>
      </c>
      <c r="J16" s="107">
        <v>5172</v>
      </c>
    </row>
    <row r="17" spans="1:10">
      <c r="A17" s="111" t="s">
        <v>373</v>
      </c>
      <c r="B17" s="109" t="s">
        <v>394</v>
      </c>
      <c r="C17" s="294">
        <v>7800</v>
      </c>
      <c r="D17" s="294">
        <v>7800</v>
      </c>
      <c r="E17" s="293">
        <f t="shared" si="0"/>
        <v>7800</v>
      </c>
      <c r="F17" s="294">
        <v>7800</v>
      </c>
      <c r="G17" s="107">
        <v>7800</v>
      </c>
      <c r="H17" s="107">
        <v>7800</v>
      </c>
      <c r="I17" s="107">
        <v>7800</v>
      </c>
      <c r="J17" s="107">
        <v>7800</v>
      </c>
    </row>
    <row r="18" spans="1:10">
      <c r="A18" s="111" t="s">
        <v>374</v>
      </c>
      <c r="B18" s="109" t="s">
        <v>395</v>
      </c>
      <c r="C18" s="293">
        <v>1896</v>
      </c>
      <c r="D18" s="293">
        <v>1491</v>
      </c>
      <c r="E18" s="293">
        <f t="shared" si="0"/>
        <v>1453</v>
      </c>
      <c r="F18" s="293">
        <v>1453</v>
      </c>
      <c r="G18" s="107">
        <v>1410</v>
      </c>
      <c r="H18" s="107">
        <v>1364</v>
      </c>
      <c r="I18" s="107">
        <v>1314</v>
      </c>
      <c r="J18" s="107">
        <v>1264</v>
      </c>
    </row>
    <row r="19" spans="1:10">
      <c r="A19" s="111" t="s">
        <v>375</v>
      </c>
      <c r="B19" s="109" t="s">
        <v>396</v>
      </c>
      <c r="C19" s="293">
        <v>25453.64</v>
      </c>
      <c r="D19" s="293">
        <v>20941.329000000002</v>
      </c>
      <c r="E19" s="293">
        <f t="shared" si="0"/>
        <v>22468.799999999999</v>
      </c>
      <c r="F19" s="293">
        <v>22468.799999999999</v>
      </c>
      <c r="G19" s="296">
        <v>22805.1</v>
      </c>
      <c r="H19" s="296">
        <v>23065.4</v>
      </c>
      <c r="I19" s="296">
        <v>33040.9</v>
      </c>
      <c r="J19" s="296">
        <v>33444.9</v>
      </c>
    </row>
    <row r="20" spans="1:10">
      <c r="A20" s="111" t="s">
        <v>376</v>
      </c>
      <c r="B20" s="106" t="s">
        <v>397</v>
      </c>
      <c r="C20" s="294">
        <v>108.72</v>
      </c>
      <c r="D20" s="294">
        <v>108.72</v>
      </c>
      <c r="E20" s="293">
        <f t="shared" si="0"/>
        <v>108.7</v>
      </c>
      <c r="F20" s="294">
        <v>108.7</v>
      </c>
      <c r="G20" s="107">
        <v>108.7</v>
      </c>
      <c r="H20" s="107">
        <v>108.7</v>
      </c>
      <c r="I20" s="107">
        <v>108.7</v>
      </c>
      <c r="J20" s="107">
        <v>108.7</v>
      </c>
    </row>
    <row r="21" spans="1:10">
      <c r="A21" s="111" t="s">
        <v>377</v>
      </c>
      <c r="B21" s="109" t="s">
        <v>398</v>
      </c>
      <c r="C21" s="293">
        <v>0</v>
      </c>
      <c r="D21" s="293">
        <v>0</v>
      </c>
      <c r="E21" s="293">
        <f t="shared" si="0"/>
        <v>0</v>
      </c>
      <c r="F21" s="293">
        <v>0</v>
      </c>
      <c r="G21" s="107">
        <v>0</v>
      </c>
      <c r="H21" s="107">
        <v>0</v>
      </c>
      <c r="I21" s="107">
        <v>0</v>
      </c>
      <c r="J21" s="107">
        <v>0</v>
      </c>
    </row>
    <row r="22" spans="1:10">
      <c r="A22" s="111" t="s">
        <v>378</v>
      </c>
      <c r="B22" s="109" t="s">
        <v>399</v>
      </c>
      <c r="C22" s="293">
        <v>484</v>
      </c>
      <c r="D22" s="293">
        <v>506</v>
      </c>
      <c r="E22" s="293">
        <f t="shared" si="0"/>
        <v>522</v>
      </c>
      <c r="F22" s="293">
        <v>522</v>
      </c>
      <c r="G22" s="107">
        <v>545</v>
      </c>
      <c r="H22" s="107">
        <v>568</v>
      </c>
      <c r="I22" s="107">
        <v>214</v>
      </c>
      <c r="J22" s="107">
        <v>0</v>
      </c>
    </row>
    <row r="23" spans="1:10">
      <c r="A23" s="111" t="s">
        <v>379</v>
      </c>
      <c r="B23" s="109" t="s">
        <v>400</v>
      </c>
      <c r="C23" s="294">
        <v>7364</v>
      </c>
      <c r="D23" s="294">
        <v>7347</v>
      </c>
      <c r="E23" s="293">
        <f t="shared" si="0"/>
        <v>7077</v>
      </c>
      <c r="F23" s="294">
        <v>7077</v>
      </c>
      <c r="G23" s="107">
        <v>7189</v>
      </c>
      <c r="H23" s="107">
        <v>7185</v>
      </c>
      <c r="I23" s="107">
        <v>7316</v>
      </c>
      <c r="J23" s="107">
        <v>7453</v>
      </c>
    </row>
    <row r="24" spans="1:10">
      <c r="A24" s="111" t="s">
        <v>380</v>
      </c>
      <c r="B24" s="109" t="s">
        <v>401</v>
      </c>
      <c r="C24" s="293">
        <v>2346</v>
      </c>
      <c r="D24" s="293">
        <v>2380</v>
      </c>
      <c r="E24" s="293">
        <f t="shared" si="0"/>
        <v>2416</v>
      </c>
      <c r="F24" s="293">
        <v>2416</v>
      </c>
      <c r="G24" s="107">
        <v>2541</v>
      </c>
      <c r="H24" s="107">
        <v>2515</v>
      </c>
      <c r="I24" s="107">
        <v>2473</v>
      </c>
      <c r="J24" s="107">
        <v>2382</v>
      </c>
    </row>
    <row r="25" spans="1:10">
      <c r="A25" s="111" t="s">
        <v>381</v>
      </c>
      <c r="B25" s="109" t="s">
        <v>402</v>
      </c>
      <c r="C25" s="293">
        <v>687</v>
      </c>
      <c r="D25" s="293">
        <v>681</v>
      </c>
      <c r="E25" s="293">
        <f t="shared" si="0"/>
        <v>665</v>
      </c>
      <c r="F25" s="293">
        <v>665</v>
      </c>
      <c r="G25" s="107">
        <v>661</v>
      </c>
      <c r="H25" s="107">
        <v>649</v>
      </c>
      <c r="I25" s="107">
        <v>646</v>
      </c>
      <c r="J25" s="107">
        <v>642</v>
      </c>
    </row>
    <row r="26" spans="1:10">
      <c r="A26" s="111" t="s">
        <v>382</v>
      </c>
      <c r="B26" s="109" t="s">
        <v>403</v>
      </c>
      <c r="C26" s="294">
        <v>4000</v>
      </c>
      <c r="D26" s="294">
        <v>4000</v>
      </c>
      <c r="E26" s="293">
        <f t="shared" si="0"/>
        <v>4000</v>
      </c>
      <c r="F26" s="294">
        <v>4000</v>
      </c>
      <c r="G26" s="107">
        <v>4000</v>
      </c>
      <c r="H26" s="107">
        <v>4000</v>
      </c>
      <c r="I26" s="107">
        <v>4000</v>
      </c>
      <c r="J26" s="107">
        <v>4000</v>
      </c>
    </row>
    <row r="27" spans="1:10">
      <c r="A27" s="111" t="s">
        <v>383</v>
      </c>
      <c r="B27" s="109" t="s">
        <v>404</v>
      </c>
      <c r="C27" s="293">
        <v>9090</v>
      </c>
      <c r="D27" s="293">
        <v>9376</v>
      </c>
      <c r="E27" s="293">
        <f t="shared" si="0"/>
        <v>9817</v>
      </c>
      <c r="F27" s="293">
        <v>9817</v>
      </c>
      <c r="G27" s="107">
        <v>10106</v>
      </c>
      <c r="H27" s="107">
        <v>10409</v>
      </c>
      <c r="I27" s="107">
        <v>10880</v>
      </c>
      <c r="J27" s="107">
        <v>11373</v>
      </c>
    </row>
    <row r="28" spans="1:10">
      <c r="A28" s="111" t="s">
        <v>384</v>
      </c>
      <c r="B28" s="109" t="s">
        <v>405</v>
      </c>
      <c r="C28" s="293">
        <v>604</v>
      </c>
      <c r="D28" s="293">
        <v>602</v>
      </c>
      <c r="E28" s="293">
        <f t="shared" si="0"/>
        <v>365</v>
      </c>
      <c r="F28" s="293">
        <v>365</v>
      </c>
      <c r="G28" s="107">
        <v>575</v>
      </c>
      <c r="H28" s="107">
        <v>558</v>
      </c>
      <c r="I28" s="107">
        <v>561</v>
      </c>
      <c r="J28" s="107">
        <v>565</v>
      </c>
    </row>
    <row r="29" spans="1:10">
      <c r="A29" s="111" t="s">
        <v>385</v>
      </c>
      <c r="B29" s="109" t="s">
        <v>406</v>
      </c>
      <c r="C29" s="294">
        <v>1021</v>
      </c>
      <c r="D29" s="294">
        <v>948</v>
      </c>
      <c r="E29" s="293">
        <f t="shared" si="0"/>
        <v>1073</v>
      </c>
      <c r="F29" s="294">
        <v>1073</v>
      </c>
      <c r="G29" s="107">
        <v>1120</v>
      </c>
      <c r="H29" s="107">
        <v>1130</v>
      </c>
      <c r="I29" s="107">
        <v>1167</v>
      </c>
      <c r="J29" s="107">
        <v>1218</v>
      </c>
    </row>
    <row r="30" spans="1:10">
      <c r="A30" s="111" t="s">
        <v>386</v>
      </c>
      <c r="B30" s="109" t="s">
        <v>407</v>
      </c>
      <c r="C30" s="293">
        <v>21148.3</v>
      </c>
      <c r="D30" s="293">
        <v>18099</v>
      </c>
      <c r="E30" s="293">
        <f t="shared" si="0"/>
        <v>6422</v>
      </c>
      <c r="F30" s="293">
        <v>6422</v>
      </c>
      <c r="G30" s="107">
        <v>24644</v>
      </c>
      <c r="H30" s="107">
        <v>23164</v>
      </c>
      <c r="I30" s="296">
        <v>54628</v>
      </c>
      <c r="J30" s="296">
        <v>70500</v>
      </c>
    </row>
    <row r="31" spans="1:10" hidden="1">
      <c r="A31" s="111"/>
      <c r="B31" s="109"/>
      <c r="C31" s="293"/>
      <c r="D31" s="293"/>
      <c r="E31" s="293"/>
      <c r="F31" s="293"/>
      <c r="G31" s="107"/>
      <c r="H31" s="107"/>
      <c r="I31" s="107"/>
      <c r="J31" s="107"/>
    </row>
    <row r="32" spans="1:10" hidden="1">
      <c r="A32" s="111"/>
      <c r="B32" s="106"/>
      <c r="C32" s="294"/>
      <c r="D32" s="294"/>
      <c r="E32" s="294"/>
      <c r="F32" s="294"/>
      <c r="G32" s="107"/>
      <c r="H32" s="107"/>
      <c r="I32" s="107"/>
      <c r="J32" s="107"/>
    </row>
    <row r="33" spans="1:10" hidden="1">
      <c r="A33" s="111"/>
      <c r="B33" s="109"/>
      <c r="C33" s="293"/>
      <c r="D33" s="293"/>
      <c r="E33" s="293"/>
      <c r="F33" s="293"/>
      <c r="G33" s="107"/>
      <c r="H33" s="107"/>
      <c r="I33" s="107"/>
      <c r="J33" s="107"/>
    </row>
    <row r="34" spans="1:10">
      <c r="A34" s="117" t="s">
        <v>73</v>
      </c>
      <c r="B34" s="118"/>
      <c r="C34" s="295">
        <f t="shared" ref="C34:H34" si="1">SUM(C10:C33)</f>
        <v>97524.840000000011</v>
      </c>
      <c r="D34" s="295">
        <f t="shared" si="1"/>
        <v>86445.048999999999</v>
      </c>
      <c r="E34" s="295">
        <f t="shared" si="1"/>
        <v>75757.5</v>
      </c>
      <c r="F34" s="295">
        <f t="shared" si="1"/>
        <v>75757.5</v>
      </c>
      <c r="G34" s="295">
        <f t="shared" si="1"/>
        <v>94010.799999999988</v>
      </c>
      <c r="H34" s="295">
        <f t="shared" si="1"/>
        <v>92194.1</v>
      </c>
      <c r="I34" s="295">
        <f t="shared" ref="I34:J34" si="2">SUM(I10:I33)</f>
        <v>132981.6</v>
      </c>
      <c r="J34" s="295">
        <f t="shared" si="2"/>
        <v>148750.6</v>
      </c>
    </row>
    <row r="35" spans="1:10" hidden="1">
      <c r="A35" s="112"/>
      <c r="B35" s="109"/>
      <c r="C35" s="109"/>
      <c r="D35" s="109"/>
      <c r="E35" s="109"/>
      <c r="F35" s="109"/>
      <c r="G35" s="110"/>
      <c r="H35" s="107"/>
      <c r="I35" s="107"/>
      <c r="J35" s="107"/>
    </row>
    <row r="36" spans="1:10" ht="15.75" customHeight="1">
      <c r="A36" s="113" t="s">
        <v>74</v>
      </c>
      <c r="B36" s="109"/>
      <c r="C36" s="109"/>
      <c r="D36" s="109"/>
      <c r="E36" s="109"/>
      <c r="F36" s="109"/>
      <c r="G36" s="110"/>
      <c r="H36" s="107"/>
      <c r="I36" s="107"/>
      <c r="J36" s="107"/>
    </row>
    <row r="37" spans="1:10">
      <c r="A37" s="114" t="s">
        <v>75</v>
      </c>
      <c r="B37" s="109"/>
      <c r="C37" s="109"/>
      <c r="D37" s="109"/>
      <c r="E37" s="109"/>
      <c r="F37" s="109"/>
      <c r="G37" s="110"/>
      <c r="H37" s="107"/>
      <c r="I37" s="107"/>
      <c r="J37" s="107"/>
    </row>
    <row r="38" spans="1:10">
      <c r="A38" s="114" t="s">
        <v>76</v>
      </c>
      <c r="B38" s="110"/>
      <c r="C38" s="110"/>
      <c r="D38" s="110"/>
      <c r="E38" s="110"/>
      <c r="F38" s="110"/>
      <c r="G38" s="110"/>
      <c r="H38" s="107"/>
      <c r="I38" s="107"/>
      <c r="J38" s="107"/>
    </row>
    <row r="39" spans="1:10">
      <c r="A39" s="114" t="s">
        <v>77</v>
      </c>
      <c r="B39" s="110"/>
      <c r="C39" s="110"/>
      <c r="D39" s="110"/>
      <c r="E39" s="110"/>
      <c r="F39" s="110"/>
      <c r="G39" s="110"/>
      <c r="H39" s="107"/>
      <c r="I39" s="107"/>
      <c r="J39" s="107"/>
    </row>
    <row r="40" spans="1:10" hidden="1">
      <c r="A40" s="114"/>
      <c r="B40" s="110"/>
      <c r="C40" s="110"/>
      <c r="D40" s="110"/>
      <c r="E40" s="110"/>
      <c r="F40" s="110"/>
      <c r="G40" s="110"/>
      <c r="H40" s="107"/>
      <c r="I40" s="107"/>
      <c r="J40" s="107"/>
    </row>
    <row r="41" spans="1:10">
      <c r="A41" s="117" t="s">
        <v>73</v>
      </c>
      <c r="B41" s="119"/>
      <c r="C41" s="119">
        <f t="shared" ref="C41:F41" si="3">SUM(C37:C40)</f>
        <v>0</v>
      </c>
      <c r="D41" s="119">
        <f t="shared" si="3"/>
        <v>0</v>
      </c>
      <c r="E41" s="119">
        <f t="shared" si="3"/>
        <v>0</v>
      </c>
      <c r="F41" s="119">
        <f t="shared" si="3"/>
        <v>0</v>
      </c>
      <c r="G41" s="119">
        <f t="shared" ref="G41:H41" si="4">SUM(G37:G40)</f>
        <v>0</v>
      </c>
      <c r="H41" s="119">
        <f t="shared" si="4"/>
        <v>0</v>
      </c>
      <c r="I41" s="119">
        <f t="shared" ref="I41:J41" si="5">SUM(I37:I40)</f>
        <v>0</v>
      </c>
      <c r="J41" s="119">
        <f t="shared" si="5"/>
        <v>0</v>
      </c>
    </row>
    <row r="42" spans="1:10">
      <c r="A42" s="112"/>
      <c r="B42" s="110"/>
      <c r="C42" s="110"/>
      <c r="D42" s="110"/>
      <c r="E42" s="110"/>
      <c r="F42" s="110"/>
      <c r="G42" s="110"/>
      <c r="H42" s="107"/>
      <c r="I42" s="107"/>
      <c r="J42" s="107"/>
    </row>
    <row r="43" spans="1:10">
      <c r="A43" s="117" t="s">
        <v>78</v>
      </c>
      <c r="B43" s="119"/>
      <c r="C43" s="295">
        <f t="shared" ref="C43:F43" si="6">C41+C34</f>
        <v>97524.840000000011</v>
      </c>
      <c r="D43" s="295">
        <f t="shared" si="6"/>
        <v>86445.048999999999</v>
      </c>
      <c r="E43" s="295">
        <f t="shared" si="6"/>
        <v>75757.5</v>
      </c>
      <c r="F43" s="295">
        <f t="shared" si="6"/>
        <v>75757.5</v>
      </c>
      <c r="G43" s="295">
        <f t="shared" ref="G43:H43" si="7">G41+G34</f>
        <v>94010.799999999988</v>
      </c>
      <c r="H43" s="295">
        <f t="shared" si="7"/>
        <v>92194.1</v>
      </c>
      <c r="I43" s="295">
        <f t="shared" ref="I43:J43" si="8">I41+I34</f>
        <v>132981.6</v>
      </c>
      <c r="J43" s="295">
        <f t="shared" si="8"/>
        <v>148750.6</v>
      </c>
    </row>
    <row r="44" spans="1:10" hidden="1">
      <c r="A44" s="112"/>
      <c r="B44" s="110"/>
      <c r="C44" s="110"/>
      <c r="D44" s="110"/>
      <c r="E44" s="110"/>
      <c r="F44" s="110"/>
      <c r="G44" s="110"/>
      <c r="H44" s="107"/>
      <c r="I44" s="107"/>
      <c r="J44" s="107"/>
    </row>
    <row r="45" spans="1:10">
      <c r="A45" s="113" t="s">
        <v>79</v>
      </c>
      <c r="B45" s="110"/>
      <c r="C45" s="110"/>
      <c r="D45" s="110"/>
      <c r="E45" s="110"/>
      <c r="F45" s="110"/>
      <c r="G45" s="110"/>
      <c r="H45" s="107"/>
      <c r="I45" s="107"/>
      <c r="J45" s="107"/>
    </row>
    <row r="46" spans="1:10">
      <c r="A46" s="114" t="s">
        <v>408</v>
      </c>
      <c r="B46" s="110" t="s">
        <v>410</v>
      </c>
      <c r="C46" s="110">
        <v>0</v>
      </c>
      <c r="D46" s="110">
        <v>0</v>
      </c>
      <c r="E46" s="110">
        <v>0</v>
      </c>
      <c r="F46" s="110">
        <v>0</v>
      </c>
      <c r="G46" s="293">
        <v>0</v>
      </c>
      <c r="H46" s="293">
        <v>0</v>
      </c>
      <c r="I46" s="293">
        <v>0</v>
      </c>
      <c r="J46" s="293">
        <v>0</v>
      </c>
    </row>
    <row r="47" spans="1:10">
      <c r="A47" s="114" t="s">
        <v>414</v>
      </c>
      <c r="B47" s="110" t="s">
        <v>410</v>
      </c>
      <c r="C47" s="110"/>
      <c r="D47" s="110">
        <v>9000</v>
      </c>
      <c r="E47" s="109">
        <v>0</v>
      </c>
      <c r="F47" s="109">
        <v>0</v>
      </c>
      <c r="G47" s="293">
        <v>13844</v>
      </c>
      <c r="H47" s="293">
        <v>12764</v>
      </c>
      <c r="I47" s="293">
        <v>0</v>
      </c>
      <c r="J47" s="293">
        <v>0</v>
      </c>
    </row>
    <row r="48" spans="1:10">
      <c r="A48" s="114" t="s">
        <v>409</v>
      </c>
      <c r="B48" s="110" t="s">
        <v>411</v>
      </c>
      <c r="C48" s="110">
        <v>0</v>
      </c>
      <c r="D48" s="110">
        <v>0</v>
      </c>
      <c r="E48" s="293">
        <v>25000</v>
      </c>
      <c r="F48" s="293">
        <v>32700</v>
      </c>
      <c r="G48" s="293">
        <v>0</v>
      </c>
      <c r="H48" s="293">
        <v>0</v>
      </c>
      <c r="I48" s="293">
        <v>0</v>
      </c>
      <c r="J48" s="293">
        <v>0</v>
      </c>
    </row>
    <row r="49" spans="1:10">
      <c r="A49" s="114" t="s">
        <v>413</v>
      </c>
      <c r="B49" s="110" t="s">
        <v>412</v>
      </c>
      <c r="C49" s="110"/>
      <c r="D49" s="110"/>
      <c r="E49" s="110"/>
      <c r="F49" s="110"/>
      <c r="G49" s="107">
        <v>5341.92</v>
      </c>
      <c r="H49" s="107">
        <v>5341.92</v>
      </c>
      <c r="I49" s="107">
        <v>5341.92</v>
      </c>
      <c r="J49" s="107">
        <v>5341.92</v>
      </c>
    </row>
    <row r="50" spans="1:10">
      <c r="A50" s="117" t="s">
        <v>80</v>
      </c>
      <c r="B50" s="119"/>
      <c r="C50" s="119">
        <f t="shared" ref="C50:D50" si="9">SUM(C46:C49)</f>
        <v>0</v>
      </c>
      <c r="D50" s="119">
        <f t="shared" si="9"/>
        <v>9000</v>
      </c>
      <c r="E50" s="295">
        <f>SUM(E46:E49)</f>
        <v>25000</v>
      </c>
      <c r="F50" s="295">
        <f>SUM(F46:F49)</f>
        <v>32700</v>
      </c>
      <c r="G50" s="295">
        <f t="shared" ref="G50:H50" si="10">SUM(G46:G49)</f>
        <v>19185.919999999998</v>
      </c>
      <c r="H50" s="295">
        <f t="shared" si="10"/>
        <v>18105.919999999998</v>
      </c>
      <c r="I50" s="295">
        <f t="shared" ref="I50:J50" si="11">SUM(I46:I49)</f>
        <v>5341.92</v>
      </c>
      <c r="J50" s="295">
        <f t="shared" si="11"/>
        <v>5341.92</v>
      </c>
    </row>
    <row r="51" spans="1:10">
      <c r="A51" s="115" t="s">
        <v>415</v>
      </c>
      <c r="B51" s="115"/>
      <c r="C51" s="115"/>
      <c r="D51" s="115"/>
      <c r="E51" s="115"/>
      <c r="F51" s="115"/>
      <c r="G51" s="116"/>
      <c r="H51" s="116"/>
    </row>
    <row r="52" spans="1:10">
      <c r="A52" s="115" t="s">
        <v>416</v>
      </c>
      <c r="B52" s="115"/>
      <c r="C52" s="115"/>
      <c r="D52" s="115"/>
      <c r="E52" s="115"/>
      <c r="F52" s="115"/>
      <c r="G52" s="297"/>
      <c r="H52" s="116"/>
    </row>
    <row r="53" spans="1:10" hidden="1">
      <c r="A53" s="116"/>
      <c r="B53" s="116"/>
      <c r="C53" s="116"/>
      <c r="D53" s="116"/>
      <c r="E53" s="116"/>
      <c r="F53" s="116"/>
      <c r="G53" s="116"/>
      <c r="H53" s="116"/>
    </row>
    <row r="54" spans="1:10" hidden="1">
      <c r="A54" s="116" t="s">
        <v>81</v>
      </c>
      <c r="B54" s="116"/>
      <c r="C54" s="116"/>
      <c r="D54" s="116"/>
      <c r="E54" s="116"/>
      <c r="F54" s="116"/>
      <c r="G54" s="116"/>
      <c r="H54" s="116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&amp;L&amp;"Arial,Fett"&amp;12Wirtschaftsplan
für sonstige Sondervermögen&amp;RAlle Angaben in T€, sofern nicht anders angegeben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7"/>
  <sheetViews>
    <sheetView showWhiteSpace="0" view="pageLayout" zoomScale="80" zoomScaleNormal="100" zoomScalePageLayoutView="80" workbookViewId="0">
      <selection activeCell="E14" sqref="E14"/>
    </sheetView>
  </sheetViews>
  <sheetFormatPr baseColWidth="10" defaultColWidth="5" defaultRowHeight="12.75"/>
  <cols>
    <col min="1" max="1" width="4.28515625" style="144" customWidth="1"/>
    <col min="2" max="2" width="48.85546875" style="144" customWidth="1"/>
    <col min="3" max="3" width="33.42578125" style="144" customWidth="1"/>
    <col min="4" max="5" width="16.42578125" style="144" customWidth="1"/>
    <col min="6" max="6" width="9.28515625" style="144" customWidth="1"/>
    <col min="7" max="14" width="12.7109375" style="144" customWidth="1"/>
    <col min="15" max="16384" width="5" style="144"/>
  </cols>
  <sheetData>
    <row r="1" spans="1:19" ht="22.5" customHeight="1">
      <c r="A1" s="348" t="s">
        <v>61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50"/>
    </row>
    <row r="2" spans="1:19" ht="15.75" customHeight="1">
      <c r="A2" s="351" t="s">
        <v>52</v>
      </c>
      <c r="B2" s="352"/>
      <c r="C2" s="355" t="s">
        <v>235</v>
      </c>
      <c r="D2" s="355"/>
      <c r="E2" s="355"/>
      <c r="F2" s="355"/>
      <c r="G2" s="355"/>
      <c r="H2" s="355"/>
      <c r="I2" s="355"/>
      <c r="J2" s="355"/>
      <c r="K2" s="145"/>
      <c r="L2" s="145"/>
      <c r="M2" s="145"/>
      <c r="N2" s="146"/>
      <c r="O2" s="147"/>
    </row>
    <row r="3" spans="1:19" ht="15.75" customHeight="1">
      <c r="A3" s="353"/>
      <c r="B3" s="354"/>
      <c r="C3" s="356"/>
      <c r="D3" s="356"/>
      <c r="E3" s="356"/>
      <c r="F3" s="356"/>
      <c r="G3" s="356"/>
      <c r="H3" s="356"/>
      <c r="I3" s="356"/>
      <c r="J3" s="356"/>
      <c r="K3" s="357" t="s">
        <v>40</v>
      </c>
      <c r="L3" s="358"/>
      <c r="M3" s="357" t="s">
        <v>39</v>
      </c>
      <c r="N3" s="358"/>
      <c r="O3" s="147"/>
    </row>
    <row r="4" spans="1:19" ht="25.5" customHeight="1">
      <c r="A4" s="148" t="s">
        <v>17</v>
      </c>
      <c r="B4" s="149" t="s">
        <v>15</v>
      </c>
      <c r="C4" s="150" t="s">
        <v>18</v>
      </c>
      <c r="D4" s="345" t="s">
        <v>55</v>
      </c>
      <c r="E4" s="345" t="s">
        <v>102</v>
      </c>
      <c r="F4" s="234" t="s">
        <v>19</v>
      </c>
      <c r="G4" s="152" t="s">
        <v>83</v>
      </c>
      <c r="H4" s="152" t="s">
        <v>83</v>
      </c>
      <c r="I4" s="152" t="s">
        <v>84</v>
      </c>
      <c r="J4" s="152" t="s">
        <v>85</v>
      </c>
      <c r="K4" s="152" t="s">
        <v>86</v>
      </c>
      <c r="L4" s="152" t="s">
        <v>86</v>
      </c>
      <c r="M4" s="153" t="s">
        <v>86</v>
      </c>
      <c r="N4" s="154" t="s">
        <v>86</v>
      </c>
    </row>
    <row r="5" spans="1:19" ht="56.25" customHeight="1">
      <c r="A5" s="155"/>
      <c r="B5" s="156"/>
      <c r="C5" s="157"/>
      <c r="D5" s="346"/>
      <c r="E5" s="346"/>
      <c r="F5" s="158" t="s">
        <v>20</v>
      </c>
      <c r="G5" s="159" t="s">
        <v>83</v>
      </c>
      <c r="H5" s="159" t="s">
        <v>83</v>
      </c>
      <c r="I5" s="159" t="s">
        <v>84</v>
      </c>
      <c r="J5" s="159" t="s">
        <v>87</v>
      </c>
      <c r="K5" s="132" t="s">
        <v>84</v>
      </c>
      <c r="L5" s="132" t="s">
        <v>84</v>
      </c>
      <c r="M5" s="160" t="s">
        <v>84</v>
      </c>
      <c r="N5" s="161" t="s">
        <v>84</v>
      </c>
    </row>
    <row r="6" spans="1:19" ht="56.25" customHeight="1">
      <c r="A6" s="155"/>
      <c r="B6" s="156"/>
      <c r="C6" s="157"/>
      <c r="D6" s="347"/>
      <c r="E6" s="347"/>
      <c r="F6" s="158" t="s">
        <v>20</v>
      </c>
      <c r="G6" s="159">
        <v>2015</v>
      </c>
      <c r="H6" s="159">
        <v>2016</v>
      </c>
      <c r="I6" s="159">
        <v>2017</v>
      </c>
      <c r="J6" s="159">
        <v>2017</v>
      </c>
      <c r="K6" s="132">
        <v>2018</v>
      </c>
      <c r="L6" s="132">
        <v>2019</v>
      </c>
      <c r="M6" s="160">
        <v>2020</v>
      </c>
      <c r="N6" s="161">
        <v>2021</v>
      </c>
    </row>
    <row r="7" spans="1:19">
      <c r="A7" s="162">
        <v>1</v>
      </c>
      <c r="B7" s="163" t="s">
        <v>21</v>
      </c>
      <c r="C7" s="164"/>
      <c r="D7" s="164"/>
      <c r="E7" s="164"/>
      <c r="F7" s="165"/>
      <c r="G7" s="166"/>
      <c r="H7" s="166"/>
      <c r="I7" s="166"/>
      <c r="J7" s="167"/>
      <c r="K7" s="167"/>
      <c r="L7" s="168"/>
      <c r="M7" s="166"/>
      <c r="N7" s="167"/>
    </row>
    <row r="8" spans="1:19">
      <c r="A8" s="162"/>
      <c r="B8" s="169" t="s">
        <v>33</v>
      </c>
      <c r="C8" s="170" t="s">
        <v>103</v>
      </c>
      <c r="D8" s="170" t="s">
        <v>104</v>
      </c>
      <c r="E8" s="170" t="s">
        <v>261</v>
      </c>
      <c r="F8" s="165"/>
      <c r="G8" s="166">
        <v>0</v>
      </c>
      <c r="H8" s="172" t="e">
        <v>#VALUE!</v>
      </c>
      <c r="I8" s="171"/>
      <c r="J8" s="173">
        <v>499.25599999999997</v>
      </c>
      <c r="K8" s="167"/>
      <c r="L8" s="168"/>
      <c r="M8" s="166"/>
      <c r="N8" s="167"/>
    </row>
    <row r="9" spans="1:19" s="192" customFormat="1" ht="25.5">
      <c r="A9" s="201"/>
      <c r="B9" s="202"/>
      <c r="C9" s="183" t="s">
        <v>202</v>
      </c>
      <c r="D9" s="183"/>
      <c r="E9" s="183" t="s">
        <v>203</v>
      </c>
      <c r="F9" s="165"/>
      <c r="G9" s="166">
        <v>0</v>
      </c>
      <c r="H9" s="166">
        <v>0</v>
      </c>
      <c r="I9" s="166"/>
      <c r="J9" s="171"/>
      <c r="K9" s="166"/>
      <c r="L9" s="187"/>
      <c r="M9" s="166"/>
      <c r="N9" s="166"/>
      <c r="O9" s="214"/>
      <c r="S9" s="273"/>
    </row>
    <row r="10" spans="1:19" s="244" customFormat="1">
      <c r="A10" s="235"/>
      <c r="B10" s="236" t="s">
        <v>103</v>
      </c>
      <c r="C10" s="268" t="s">
        <v>316</v>
      </c>
      <c r="D10" s="268"/>
      <c r="E10" s="238" t="s">
        <v>327</v>
      </c>
      <c r="F10" s="239"/>
      <c r="G10" s="270">
        <v>0</v>
      </c>
      <c r="H10" s="270">
        <v>0</v>
      </c>
      <c r="I10" s="270">
        <v>0</v>
      </c>
      <c r="J10" s="241">
        <v>0</v>
      </c>
      <c r="K10" s="270">
        <v>30</v>
      </c>
      <c r="L10" s="242">
        <v>30</v>
      </c>
      <c r="M10" s="270">
        <v>30</v>
      </c>
      <c r="N10" s="270">
        <v>30</v>
      </c>
      <c r="O10" s="243"/>
      <c r="S10" s="273"/>
    </row>
    <row r="11" spans="1:19" s="244" customFormat="1">
      <c r="A11" s="235"/>
      <c r="B11" s="236"/>
      <c r="C11" s="268" t="s">
        <v>317</v>
      </c>
      <c r="D11" s="268"/>
      <c r="E11" s="238" t="s">
        <v>328</v>
      </c>
      <c r="F11" s="239"/>
      <c r="G11" s="270">
        <v>0</v>
      </c>
      <c r="H11" s="270">
        <v>0</v>
      </c>
      <c r="I11" s="270">
        <v>30</v>
      </c>
      <c r="J11" s="241">
        <v>0</v>
      </c>
      <c r="K11" s="270">
        <v>0</v>
      </c>
      <c r="L11" s="242">
        <v>0</v>
      </c>
      <c r="M11" s="270">
        <v>0</v>
      </c>
      <c r="N11" s="270">
        <v>0</v>
      </c>
      <c r="O11" s="243"/>
      <c r="S11" s="273"/>
    </row>
    <row r="12" spans="1:19" s="244" customFormat="1">
      <c r="A12" s="235"/>
      <c r="B12" s="236"/>
      <c r="C12" s="268" t="s">
        <v>318</v>
      </c>
      <c r="D12" s="268"/>
      <c r="E12" s="238" t="s">
        <v>329</v>
      </c>
      <c r="F12" s="239"/>
      <c r="G12" s="270">
        <v>0</v>
      </c>
      <c r="H12" s="270">
        <v>0</v>
      </c>
      <c r="I12" s="270">
        <v>25</v>
      </c>
      <c r="J12" s="241">
        <v>0</v>
      </c>
      <c r="K12" s="270">
        <v>0</v>
      </c>
      <c r="L12" s="242">
        <v>0</v>
      </c>
      <c r="M12" s="270">
        <v>0</v>
      </c>
      <c r="N12" s="270">
        <v>0</v>
      </c>
      <c r="O12" s="243"/>
      <c r="S12" s="273"/>
    </row>
    <row r="13" spans="1:19" s="244" customFormat="1">
      <c r="A13" s="235"/>
      <c r="B13" s="236"/>
      <c r="C13" s="268" t="s">
        <v>319</v>
      </c>
      <c r="D13" s="268"/>
      <c r="E13" s="238" t="s">
        <v>330</v>
      </c>
      <c r="F13" s="239"/>
      <c r="G13" s="270">
        <v>0</v>
      </c>
      <c r="H13" s="270">
        <v>0</v>
      </c>
      <c r="I13" s="270">
        <v>10</v>
      </c>
      <c r="J13" s="241">
        <v>0</v>
      </c>
      <c r="K13" s="270">
        <v>10</v>
      </c>
      <c r="L13" s="242">
        <v>0</v>
      </c>
      <c r="M13" s="270">
        <v>0</v>
      </c>
      <c r="N13" s="270">
        <v>0</v>
      </c>
      <c r="O13" s="243"/>
      <c r="S13" s="273"/>
    </row>
    <row r="14" spans="1:19" s="244" customFormat="1">
      <c r="A14" s="235"/>
      <c r="B14" s="236"/>
      <c r="C14" s="268" t="s">
        <v>320</v>
      </c>
      <c r="D14" s="268"/>
      <c r="E14" s="238" t="s">
        <v>331</v>
      </c>
      <c r="F14" s="239"/>
      <c r="G14" s="270">
        <v>0</v>
      </c>
      <c r="H14" s="270">
        <v>0</v>
      </c>
      <c r="I14" s="270">
        <v>25</v>
      </c>
      <c r="J14" s="241">
        <v>0</v>
      </c>
      <c r="K14" s="270">
        <v>0</v>
      </c>
      <c r="L14" s="242">
        <v>0</v>
      </c>
      <c r="M14" s="270">
        <v>0</v>
      </c>
      <c r="N14" s="270">
        <v>0</v>
      </c>
      <c r="O14" s="243"/>
      <c r="S14" s="273"/>
    </row>
    <row r="15" spans="1:19" s="244" customFormat="1">
      <c r="A15" s="235"/>
      <c r="B15" s="236"/>
      <c r="C15" s="268" t="s">
        <v>325</v>
      </c>
      <c r="D15" s="268"/>
      <c r="E15" s="238" t="s">
        <v>332</v>
      </c>
      <c r="F15" s="239"/>
      <c r="G15" s="270">
        <v>0</v>
      </c>
      <c r="H15" s="270">
        <v>0</v>
      </c>
      <c r="I15" s="270">
        <v>25</v>
      </c>
      <c r="J15" s="241">
        <v>0</v>
      </c>
      <c r="K15" s="270">
        <v>0</v>
      </c>
      <c r="L15" s="242">
        <v>0</v>
      </c>
      <c r="M15" s="270">
        <v>0</v>
      </c>
      <c r="N15" s="270">
        <v>0</v>
      </c>
      <c r="O15" s="243"/>
      <c r="S15" s="273"/>
    </row>
    <row r="16" spans="1:19" s="244" customFormat="1">
      <c r="A16" s="235"/>
      <c r="B16" s="236"/>
      <c r="C16" s="268" t="s">
        <v>321</v>
      </c>
      <c r="D16" s="268"/>
      <c r="E16" s="238" t="s">
        <v>333</v>
      </c>
      <c r="F16" s="239"/>
      <c r="G16" s="270">
        <v>0</v>
      </c>
      <c r="H16" s="270">
        <v>0</v>
      </c>
      <c r="I16" s="270">
        <v>30</v>
      </c>
      <c r="J16" s="241">
        <v>0</v>
      </c>
      <c r="K16" s="270">
        <v>0</v>
      </c>
      <c r="L16" s="242">
        <v>0</v>
      </c>
      <c r="M16" s="270">
        <v>0</v>
      </c>
      <c r="N16" s="270">
        <v>0</v>
      </c>
      <c r="O16" s="243"/>
      <c r="S16" s="273"/>
    </row>
    <row r="17" spans="1:19" s="244" customFormat="1">
      <c r="A17" s="235"/>
      <c r="B17" s="236"/>
      <c r="C17" s="268" t="s">
        <v>322</v>
      </c>
      <c r="D17" s="268"/>
      <c r="E17" s="238" t="s">
        <v>334</v>
      </c>
      <c r="F17" s="239"/>
      <c r="G17" s="270">
        <v>0</v>
      </c>
      <c r="H17" s="270">
        <v>0</v>
      </c>
      <c r="I17" s="270">
        <v>40</v>
      </c>
      <c r="J17" s="241">
        <v>0</v>
      </c>
      <c r="K17" s="270">
        <v>0</v>
      </c>
      <c r="L17" s="242">
        <v>0</v>
      </c>
      <c r="M17" s="270">
        <v>0</v>
      </c>
      <c r="N17" s="270">
        <v>0</v>
      </c>
      <c r="O17" s="243"/>
      <c r="S17" s="273"/>
    </row>
    <row r="18" spans="1:19" s="244" customFormat="1">
      <c r="A18" s="235"/>
      <c r="B18" s="236"/>
      <c r="C18" s="268" t="s">
        <v>326</v>
      </c>
      <c r="D18" s="268"/>
      <c r="E18" s="238" t="s">
        <v>335</v>
      </c>
      <c r="F18" s="239"/>
      <c r="G18" s="270">
        <v>0</v>
      </c>
      <c r="H18" s="270">
        <v>0</v>
      </c>
      <c r="I18" s="270">
        <v>50</v>
      </c>
      <c r="J18" s="241">
        <v>0</v>
      </c>
      <c r="K18" s="270">
        <v>0</v>
      </c>
      <c r="L18" s="242">
        <v>0</v>
      </c>
      <c r="M18" s="270">
        <v>0</v>
      </c>
      <c r="N18" s="270">
        <v>0</v>
      </c>
      <c r="O18" s="243"/>
      <c r="S18" s="273"/>
    </row>
    <row r="19" spans="1:19" s="244" customFormat="1">
      <c r="A19" s="235"/>
      <c r="B19" s="236"/>
      <c r="C19" s="268" t="s">
        <v>338</v>
      </c>
      <c r="D19" s="268"/>
      <c r="E19" s="238" t="s">
        <v>339</v>
      </c>
      <c r="F19" s="239"/>
      <c r="G19" s="270">
        <v>0</v>
      </c>
      <c r="H19" s="270">
        <v>0</v>
      </c>
      <c r="I19" s="270">
        <v>0</v>
      </c>
      <c r="J19" s="241">
        <v>0</v>
      </c>
      <c r="K19" s="270">
        <v>0</v>
      </c>
      <c r="L19" s="242">
        <v>120</v>
      </c>
      <c r="M19" s="270">
        <v>170</v>
      </c>
      <c r="N19" s="270">
        <v>170</v>
      </c>
      <c r="O19" s="243"/>
      <c r="S19" s="273"/>
    </row>
    <row r="20" spans="1:19" s="244" customFormat="1">
      <c r="A20" s="235"/>
      <c r="B20" s="236"/>
      <c r="C20" s="268"/>
      <c r="D20" s="268"/>
      <c r="E20" s="238"/>
      <c r="F20" s="239"/>
      <c r="G20" s="270">
        <f>SUM(G10:G19)</f>
        <v>0</v>
      </c>
      <c r="H20" s="270">
        <f t="shared" ref="H20:N20" si="0">SUM(H10:H19)</f>
        <v>0</v>
      </c>
      <c r="I20" s="270">
        <f t="shared" si="0"/>
        <v>235</v>
      </c>
      <c r="J20" s="270">
        <f t="shared" si="0"/>
        <v>0</v>
      </c>
      <c r="K20" s="270">
        <f t="shared" si="0"/>
        <v>40</v>
      </c>
      <c r="L20" s="270">
        <f t="shared" si="0"/>
        <v>150</v>
      </c>
      <c r="M20" s="270">
        <f t="shared" si="0"/>
        <v>200</v>
      </c>
      <c r="N20" s="270">
        <f t="shared" si="0"/>
        <v>200</v>
      </c>
      <c r="O20" s="243"/>
      <c r="S20" s="273"/>
    </row>
    <row r="21" spans="1:19">
      <c r="A21" s="162"/>
      <c r="B21" s="169"/>
      <c r="C21" s="170"/>
      <c r="D21" s="170"/>
      <c r="E21" s="170"/>
      <c r="F21" s="165"/>
      <c r="G21" s="171"/>
      <c r="H21" s="171"/>
      <c r="I21" s="166"/>
      <c r="J21" s="173"/>
      <c r="K21" s="167"/>
      <c r="L21" s="168"/>
      <c r="M21" s="166"/>
      <c r="N21" s="167"/>
      <c r="S21" s="273"/>
    </row>
    <row r="22" spans="1:19">
      <c r="A22" s="162"/>
      <c r="B22" s="169" t="s">
        <v>34</v>
      </c>
      <c r="C22" s="170"/>
      <c r="D22" s="170"/>
      <c r="E22" s="170"/>
      <c r="F22" s="165"/>
      <c r="G22" s="171"/>
      <c r="H22" s="171"/>
      <c r="I22" s="166"/>
      <c r="J22" s="173"/>
      <c r="K22" s="167"/>
      <c r="L22" s="168"/>
      <c r="M22" s="166"/>
      <c r="N22" s="167"/>
      <c r="S22" s="273"/>
    </row>
    <row r="23" spans="1:19">
      <c r="A23" s="162"/>
      <c r="B23" s="163"/>
      <c r="C23" s="170"/>
      <c r="D23" s="170"/>
      <c r="E23" s="170"/>
      <c r="F23" s="165"/>
      <c r="G23" s="171"/>
      <c r="H23" s="171"/>
      <c r="I23" s="166"/>
      <c r="J23" s="173"/>
      <c r="K23" s="167"/>
      <c r="L23" s="168"/>
      <c r="M23" s="166"/>
      <c r="N23" s="167"/>
      <c r="S23" s="273"/>
    </row>
    <row r="24" spans="1:19">
      <c r="A24" s="162"/>
      <c r="B24" s="169"/>
      <c r="C24" s="164"/>
      <c r="D24" s="164"/>
      <c r="E24" s="164"/>
      <c r="F24" s="165"/>
      <c r="G24" s="174"/>
      <c r="H24" s="174"/>
      <c r="I24" s="175"/>
      <c r="J24" s="173"/>
      <c r="K24" s="167"/>
      <c r="L24" s="168"/>
      <c r="M24" s="166"/>
      <c r="N24" s="167"/>
    </row>
    <row r="25" spans="1:19">
      <c r="A25" s="162"/>
      <c r="B25" s="176" t="s">
        <v>22</v>
      </c>
      <c r="C25" s="177"/>
      <c r="D25" s="177"/>
      <c r="E25" s="177"/>
      <c r="F25" s="177"/>
      <c r="G25" s="179">
        <f>SUM(G8:G24)</f>
        <v>0</v>
      </c>
      <c r="H25" s="179" t="e">
        <f t="shared" ref="H25:N25" si="1">SUM(H8:H24)</f>
        <v>#VALUE!</v>
      </c>
      <c r="I25" s="179">
        <f t="shared" si="1"/>
        <v>470</v>
      </c>
      <c r="J25" s="179">
        <f t="shared" si="1"/>
        <v>499.25599999999997</v>
      </c>
      <c r="K25" s="179">
        <f t="shared" si="1"/>
        <v>80</v>
      </c>
      <c r="L25" s="179">
        <f t="shared" si="1"/>
        <v>300</v>
      </c>
      <c r="M25" s="179">
        <f t="shared" si="1"/>
        <v>400</v>
      </c>
      <c r="N25" s="179">
        <f t="shared" si="1"/>
        <v>400</v>
      </c>
    </row>
    <row r="26" spans="1:19">
      <c r="A26" s="162"/>
      <c r="B26" s="169"/>
      <c r="C26" s="164"/>
      <c r="D26" s="164"/>
      <c r="E26" s="164"/>
      <c r="F26" s="165"/>
      <c r="G26" s="171"/>
      <c r="H26" s="171"/>
      <c r="I26" s="166"/>
      <c r="J26" s="173"/>
      <c r="K26" s="167"/>
      <c r="L26" s="168"/>
      <c r="M26" s="166"/>
      <c r="N26" s="167"/>
    </row>
    <row r="27" spans="1:19">
      <c r="A27" s="162">
        <v>2</v>
      </c>
      <c r="B27" s="163" t="s">
        <v>23</v>
      </c>
      <c r="C27" s="164"/>
      <c r="D27" s="164"/>
      <c r="E27" s="164"/>
      <c r="F27" s="165"/>
      <c r="G27" s="171"/>
      <c r="H27" s="171"/>
      <c r="I27" s="166"/>
      <c r="J27" s="173"/>
      <c r="K27" s="167"/>
      <c r="L27" s="168"/>
      <c r="M27" s="166"/>
      <c r="N27" s="167"/>
    </row>
    <row r="28" spans="1:19">
      <c r="A28" s="162"/>
      <c r="B28" s="169" t="s">
        <v>105</v>
      </c>
      <c r="C28" s="170" t="s">
        <v>106</v>
      </c>
      <c r="D28" s="170"/>
      <c r="E28" s="170" t="s">
        <v>107</v>
      </c>
      <c r="F28" s="165"/>
      <c r="G28" s="166">
        <v>38.158470000000001</v>
      </c>
      <c r="H28" s="166">
        <v>30.825679999999998</v>
      </c>
      <c r="I28" s="166"/>
      <c r="J28" s="171">
        <v>56.249000000000002</v>
      </c>
      <c r="K28" s="167"/>
      <c r="L28" s="168"/>
      <c r="M28" s="166"/>
      <c r="N28" s="167"/>
    </row>
    <row r="29" spans="1:19" s="192" customFormat="1">
      <c r="A29" s="201"/>
      <c r="B29" s="202"/>
      <c r="C29" s="183" t="s">
        <v>108</v>
      </c>
      <c r="D29" s="183"/>
      <c r="E29" s="183" t="s">
        <v>109</v>
      </c>
      <c r="F29" s="165"/>
      <c r="G29" s="166">
        <v>-628.54223999999999</v>
      </c>
      <c r="H29" s="166">
        <v>-25.8246</v>
      </c>
      <c r="I29" s="166"/>
      <c r="J29" s="171">
        <v>685.70799999999997</v>
      </c>
      <c r="K29" s="166"/>
      <c r="L29" s="187"/>
      <c r="M29" s="166"/>
      <c r="N29" s="166"/>
    </row>
    <row r="30" spans="1:19" s="192" customFormat="1">
      <c r="A30" s="201"/>
      <c r="B30" s="202"/>
      <c r="C30" s="183" t="s">
        <v>110</v>
      </c>
      <c r="D30" s="183"/>
      <c r="E30" s="183" t="s">
        <v>236</v>
      </c>
      <c r="F30" s="165"/>
      <c r="G30" s="166">
        <v>42.531939999999999</v>
      </c>
      <c r="H30" s="166">
        <v>27.618099999999998</v>
      </c>
      <c r="I30" s="166"/>
      <c r="J30" s="171">
        <v>84.975999999999999</v>
      </c>
      <c r="K30" s="166"/>
      <c r="L30" s="187"/>
      <c r="M30" s="166"/>
      <c r="N30" s="166"/>
    </row>
    <row r="31" spans="1:19" ht="25.5">
      <c r="A31" s="162"/>
      <c r="B31" s="163"/>
      <c r="C31" s="170" t="s">
        <v>111</v>
      </c>
      <c r="D31" s="170"/>
      <c r="E31" s="170"/>
      <c r="F31" s="165"/>
      <c r="G31" s="166" t="e">
        <v>#VALUE!</v>
      </c>
      <c r="H31" s="166" t="e">
        <v>#VALUE!</v>
      </c>
      <c r="I31" s="166"/>
      <c r="J31" s="171">
        <v>0</v>
      </c>
      <c r="K31" s="167"/>
      <c r="L31" s="168"/>
      <c r="M31" s="166"/>
      <c r="N31" s="167"/>
    </row>
    <row r="32" spans="1:19">
      <c r="A32" s="162"/>
      <c r="B32" s="163"/>
      <c r="C32" s="170"/>
      <c r="D32" s="170"/>
      <c r="E32" s="170" t="s">
        <v>115</v>
      </c>
      <c r="F32" s="165"/>
      <c r="G32" s="166"/>
      <c r="H32" s="166"/>
      <c r="I32" s="166"/>
      <c r="J32" s="173"/>
      <c r="K32" s="167"/>
      <c r="L32" s="168"/>
      <c r="M32" s="166"/>
      <c r="N32" s="167"/>
    </row>
    <row r="33" spans="1:15">
      <c r="A33" s="162"/>
      <c r="B33" s="182" t="s">
        <v>112</v>
      </c>
      <c r="C33" s="183" t="s">
        <v>113</v>
      </c>
      <c r="D33" s="170"/>
      <c r="E33" s="170" t="s">
        <v>261</v>
      </c>
      <c r="F33" s="165"/>
      <c r="G33" s="166">
        <v>0</v>
      </c>
      <c r="H33" s="166">
        <v>0</v>
      </c>
      <c r="I33" s="166"/>
      <c r="J33" s="173"/>
      <c r="K33" s="167"/>
      <c r="L33" s="168"/>
      <c r="M33" s="166"/>
      <c r="N33" s="167"/>
    </row>
    <row r="34" spans="1:15">
      <c r="A34" s="162"/>
      <c r="B34" s="163"/>
      <c r="C34" s="183" t="s">
        <v>114</v>
      </c>
      <c r="D34" s="170"/>
      <c r="E34" s="170" t="s">
        <v>118</v>
      </c>
      <c r="F34" s="165"/>
      <c r="G34" s="166">
        <v>0</v>
      </c>
      <c r="H34" s="166">
        <v>0</v>
      </c>
      <c r="I34" s="166"/>
      <c r="J34" s="173"/>
      <c r="K34" s="167"/>
      <c r="L34" s="168"/>
      <c r="M34" s="166"/>
      <c r="N34" s="167"/>
    </row>
    <row r="35" spans="1:15">
      <c r="A35" s="162"/>
      <c r="B35" s="163"/>
      <c r="C35" s="183" t="s">
        <v>116</v>
      </c>
      <c r="D35" s="170"/>
      <c r="E35" s="170"/>
      <c r="F35" s="165"/>
      <c r="G35" s="166" t="e">
        <v>#VALUE!</v>
      </c>
      <c r="H35" s="166" t="e">
        <v>#VALUE!</v>
      </c>
      <c r="I35" s="166"/>
      <c r="J35" s="173"/>
      <c r="K35" s="167"/>
      <c r="L35" s="168"/>
      <c r="M35" s="166"/>
      <c r="N35" s="167"/>
    </row>
    <row r="36" spans="1:15">
      <c r="A36" s="162"/>
      <c r="B36" s="163"/>
      <c r="C36" s="183" t="s">
        <v>117</v>
      </c>
      <c r="D36" s="170"/>
      <c r="E36" s="170"/>
      <c r="F36" s="165"/>
      <c r="G36" s="166" t="e">
        <v>#VALUE!</v>
      </c>
      <c r="H36" s="166" t="e">
        <v>#VALUE!</v>
      </c>
      <c r="I36" s="166"/>
      <c r="J36" s="173"/>
      <c r="K36" s="167"/>
      <c r="L36" s="168"/>
      <c r="M36" s="166"/>
      <c r="N36" s="167"/>
    </row>
    <row r="37" spans="1:15">
      <c r="A37" s="162"/>
      <c r="B37" s="184"/>
      <c r="C37" s="185"/>
      <c r="D37" s="185"/>
      <c r="E37" s="185"/>
      <c r="F37" s="186"/>
      <c r="G37" s="175"/>
      <c r="H37" s="175"/>
      <c r="I37" s="175"/>
      <c r="J37" s="173"/>
      <c r="K37" s="167"/>
      <c r="L37" s="187"/>
      <c r="M37" s="166"/>
      <c r="N37" s="166"/>
    </row>
    <row r="38" spans="1:15" s="192" customFormat="1">
      <c r="A38" s="188"/>
      <c r="B38" s="189" t="s">
        <v>24</v>
      </c>
      <c r="C38" s="178"/>
      <c r="D38" s="190"/>
      <c r="E38" s="190"/>
      <c r="F38" s="190"/>
      <c r="G38" s="180" t="e">
        <f>SUM(G28:G36)</f>
        <v>#VALUE!</v>
      </c>
      <c r="H38" s="180" t="e">
        <f t="shared" ref="H38:N38" si="2">SUM(H28:H37)</f>
        <v>#VALUE!</v>
      </c>
      <c r="I38" s="180">
        <f t="shared" si="2"/>
        <v>0</v>
      </c>
      <c r="J38" s="181">
        <f t="shared" si="2"/>
        <v>826.93299999999999</v>
      </c>
      <c r="K38" s="191">
        <f t="shared" si="2"/>
        <v>0</v>
      </c>
      <c r="L38" s="191">
        <f t="shared" si="2"/>
        <v>0</v>
      </c>
      <c r="M38" s="180">
        <f t="shared" si="2"/>
        <v>0</v>
      </c>
      <c r="N38" s="180">
        <f t="shared" si="2"/>
        <v>0</v>
      </c>
    </row>
    <row r="39" spans="1:15">
      <c r="A39" s="188"/>
      <c r="B39" s="193"/>
      <c r="C39" s="194"/>
      <c r="D39" s="195"/>
      <c r="E39" s="195"/>
      <c r="F39" s="196"/>
      <c r="G39" s="197"/>
      <c r="H39" s="197"/>
      <c r="I39" s="197"/>
      <c r="J39" s="198"/>
      <c r="K39" s="199"/>
      <c r="L39" s="199"/>
      <c r="M39" s="197"/>
      <c r="N39" s="197"/>
      <c r="O39" s="200"/>
    </row>
    <row r="40" spans="1:15">
      <c r="A40" s="201">
        <v>3</v>
      </c>
      <c r="B40" s="202" t="s">
        <v>25</v>
      </c>
      <c r="C40" s="203"/>
      <c r="D40" s="203"/>
      <c r="E40" s="203" t="s">
        <v>122</v>
      </c>
      <c r="F40" s="165"/>
      <c r="G40" s="166"/>
      <c r="H40" s="166"/>
      <c r="I40" s="166"/>
      <c r="J40" s="171"/>
      <c r="K40" s="166"/>
      <c r="L40" s="187"/>
      <c r="M40" s="166"/>
      <c r="N40" s="166"/>
      <c r="O40" s="200"/>
    </row>
    <row r="41" spans="1:15" s="192" customFormat="1">
      <c r="A41" s="201"/>
      <c r="B41" s="204" t="s">
        <v>119</v>
      </c>
      <c r="C41" s="183" t="s">
        <v>120</v>
      </c>
      <c r="D41" s="183"/>
      <c r="E41" s="183" t="s">
        <v>124</v>
      </c>
      <c r="F41" s="165"/>
      <c r="G41" s="166"/>
      <c r="H41" s="166"/>
      <c r="I41" s="166"/>
      <c r="J41" s="171">
        <v>0</v>
      </c>
      <c r="K41" s="166"/>
      <c r="L41" s="187"/>
      <c r="M41" s="166"/>
      <c r="N41" s="166"/>
      <c r="O41" s="214"/>
    </row>
    <row r="42" spans="1:15" s="192" customFormat="1">
      <c r="A42" s="201"/>
      <c r="B42" s="202"/>
      <c r="C42" s="183" t="s">
        <v>121</v>
      </c>
      <c r="D42" s="183"/>
      <c r="E42" s="183"/>
      <c r="F42" s="165"/>
      <c r="G42" s="166" t="e">
        <v>#VALUE!</v>
      </c>
      <c r="H42" s="166" t="e">
        <v>#VALUE!</v>
      </c>
      <c r="I42" s="166"/>
      <c r="J42" s="171">
        <v>1528.3309999999999</v>
      </c>
      <c r="K42" s="166"/>
      <c r="L42" s="187"/>
      <c r="M42" s="166"/>
      <c r="N42" s="166"/>
      <c r="O42" s="214"/>
    </row>
    <row r="43" spans="1:15" s="192" customFormat="1">
      <c r="A43" s="201"/>
      <c r="B43" s="202"/>
      <c r="C43" s="183" t="s">
        <v>123</v>
      </c>
      <c r="D43" s="183"/>
      <c r="E43" s="183"/>
      <c r="F43" s="165"/>
      <c r="G43" s="166" t="e">
        <v>#VALUE!</v>
      </c>
      <c r="H43" s="166" t="e">
        <v>#VALUE!</v>
      </c>
      <c r="I43" s="166"/>
      <c r="J43" s="171">
        <v>26.25</v>
      </c>
      <c r="K43" s="166"/>
      <c r="L43" s="187"/>
      <c r="M43" s="166"/>
      <c r="N43" s="166"/>
      <c r="O43" s="214"/>
    </row>
    <row r="44" spans="1:15" s="192" customFormat="1">
      <c r="A44" s="201"/>
      <c r="B44" s="202"/>
      <c r="C44" s="183"/>
      <c r="D44" s="183"/>
      <c r="E44" s="183" t="s">
        <v>127</v>
      </c>
      <c r="F44" s="165"/>
      <c r="G44" s="166"/>
      <c r="H44" s="166"/>
      <c r="I44" s="166"/>
      <c r="J44" s="171"/>
      <c r="K44" s="166"/>
      <c r="L44" s="187"/>
      <c r="M44" s="166"/>
      <c r="N44" s="166"/>
      <c r="O44" s="214"/>
    </row>
    <row r="45" spans="1:15" s="192" customFormat="1" ht="25.5">
      <c r="A45" s="201"/>
      <c r="B45" s="202"/>
      <c r="C45" s="183" t="s">
        <v>125</v>
      </c>
      <c r="D45" s="183"/>
      <c r="E45" s="183" t="s">
        <v>261</v>
      </c>
      <c r="F45" s="165"/>
      <c r="G45" s="166"/>
      <c r="H45" s="166"/>
      <c r="I45" s="166"/>
      <c r="J45" s="171">
        <v>0</v>
      </c>
      <c r="K45" s="166"/>
      <c r="L45" s="187"/>
      <c r="M45" s="166"/>
      <c r="N45" s="166"/>
      <c r="O45" s="214"/>
    </row>
    <row r="46" spans="1:15" s="192" customFormat="1" ht="25.5">
      <c r="A46" s="201"/>
      <c r="B46" s="202"/>
      <c r="C46" s="183" t="s">
        <v>126</v>
      </c>
      <c r="D46" s="183"/>
      <c r="E46" s="183" t="s">
        <v>137</v>
      </c>
      <c r="F46" s="165"/>
      <c r="G46" s="166">
        <v>50.046370000000003</v>
      </c>
      <c r="H46" s="166">
        <v>50.142949999999999</v>
      </c>
      <c r="I46" s="166"/>
      <c r="J46" s="171">
        <v>999.94399999999996</v>
      </c>
      <c r="K46" s="166"/>
      <c r="L46" s="187"/>
      <c r="M46" s="166"/>
      <c r="N46" s="166"/>
      <c r="O46" s="214"/>
    </row>
    <row r="47" spans="1:15" s="192" customFormat="1">
      <c r="A47" s="201"/>
      <c r="B47" s="202"/>
      <c r="C47" s="183" t="s">
        <v>128</v>
      </c>
      <c r="D47" s="183"/>
      <c r="E47" s="183" t="s">
        <v>139</v>
      </c>
      <c r="F47" s="165"/>
      <c r="G47" s="166">
        <v>253.30947</v>
      </c>
      <c r="H47" s="166">
        <v>0</v>
      </c>
      <c r="I47" s="166"/>
      <c r="J47" s="171"/>
      <c r="K47" s="166"/>
      <c r="L47" s="187"/>
      <c r="M47" s="166"/>
      <c r="N47" s="166"/>
      <c r="O47" s="214"/>
    </row>
    <row r="48" spans="1:15" s="192" customFormat="1">
      <c r="A48" s="201"/>
      <c r="B48" s="202"/>
      <c r="C48" s="183" t="s">
        <v>129</v>
      </c>
      <c r="D48" s="183"/>
      <c r="E48" s="183" t="s">
        <v>141</v>
      </c>
      <c r="F48" s="186"/>
      <c r="G48" s="166">
        <v>103.06629</v>
      </c>
      <c r="H48" s="166">
        <v>165.30771999999999</v>
      </c>
      <c r="I48" s="166"/>
      <c r="J48" s="171">
        <v>0</v>
      </c>
      <c r="K48" s="166"/>
      <c r="L48" s="187"/>
      <c r="M48" s="166"/>
      <c r="N48" s="166"/>
      <c r="O48" s="214"/>
    </row>
    <row r="49" spans="1:15" s="192" customFormat="1">
      <c r="A49" s="201"/>
      <c r="B49" s="202"/>
      <c r="C49" s="183" t="s">
        <v>130</v>
      </c>
      <c r="D49" s="183"/>
      <c r="E49" s="183" t="s">
        <v>143</v>
      </c>
      <c r="F49" s="165"/>
      <c r="G49" s="166">
        <v>216.30083999999999</v>
      </c>
      <c r="H49" s="166">
        <v>65.013620000000003</v>
      </c>
      <c r="I49" s="166"/>
      <c r="J49" s="171">
        <v>0</v>
      </c>
      <c r="K49" s="166"/>
      <c r="L49" s="187"/>
      <c r="M49" s="166"/>
      <c r="N49" s="166"/>
      <c r="O49" s="214"/>
    </row>
    <row r="50" spans="1:15" s="192" customFormat="1">
      <c r="A50" s="201"/>
      <c r="B50" s="202"/>
      <c r="C50" s="183" t="s">
        <v>131</v>
      </c>
      <c r="D50" s="183"/>
      <c r="E50" s="183" t="s">
        <v>146</v>
      </c>
      <c r="F50" s="165"/>
      <c r="G50" s="166">
        <v>1621.1125999999999</v>
      </c>
      <c r="H50" s="166">
        <v>1965.9465</v>
      </c>
      <c r="I50" s="166"/>
      <c r="J50" s="171">
        <v>0</v>
      </c>
      <c r="K50" s="166"/>
      <c r="L50" s="187"/>
      <c r="M50" s="166"/>
      <c r="N50" s="166"/>
      <c r="O50" s="214"/>
    </row>
    <row r="51" spans="1:15" s="192" customFormat="1" ht="25.5">
      <c r="A51" s="201"/>
      <c r="B51" s="202"/>
      <c r="C51" s="183" t="s">
        <v>132</v>
      </c>
      <c r="D51" s="183"/>
      <c r="E51" s="183" t="s">
        <v>259</v>
      </c>
      <c r="F51" s="165"/>
      <c r="G51" s="166">
        <v>1608.9712199999999</v>
      </c>
      <c r="H51" s="166">
        <v>1957.6047799999999</v>
      </c>
      <c r="I51" s="166"/>
      <c r="J51" s="171">
        <v>0</v>
      </c>
      <c r="K51" s="166"/>
      <c r="L51" s="187"/>
      <c r="M51" s="166"/>
      <c r="N51" s="166"/>
      <c r="O51" s="214"/>
    </row>
    <row r="52" spans="1:15" s="192" customFormat="1" ht="38.25">
      <c r="A52" s="201"/>
      <c r="B52" s="202"/>
      <c r="C52" s="183" t="s">
        <v>133</v>
      </c>
      <c r="D52" s="183"/>
      <c r="E52" s="183" t="s">
        <v>261</v>
      </c>
      <c r="F52" s="165"/>
      <c r="G52" s="166">
        <v>0</v>
      </c>
      <c r="H52" s="166">
        <v>0</v>
      </c>
      <c r="I52" s="166"/>
      <c r="J52" s="171">
        <v>0</v>
      </c>
      <c r="K52" s="166"/>
      <c r="L52" s="187"/>
      <c r="M52" s="166"/>
      <c r="N52" s="166"/>
      <c r="O52" s="214"/>
    </row>
    <row r="53" spans="1:15" s="192" customFormat="1">
      <c r="A53" s="201"/>
      <c r="B53" s="202"/>
      <c r="C53" s="183" t="s">
        <v>134</v>
      </c>
      <c r="D53" s="183"/>
      <c r="E53" s="183" t="s">
        <v>150</v>
      </c>
      <c r="F53" s="165"/>
      <c r="G53" s="166">
        <v>148.96507</v>
      </c>
      <c r="H53" s="166">
        <v>2198.3804300000002</v>
      </c>
      <c r="I53" s="166"/>
      <c r="J53" s="171">
        <v>0</v>
      </c>
      <c r="K53" s="166"/>
      <c r="L53" s="187"/>
      <c r="M53" s="166"/>
      <c r="N53" s="166"/>
      <c r="O53" s="214"/>
    </row>
    <row r="54" spans="1:15" s="192" customFormat="1">
      <c r="A54" s="201"/>
      <c r="B54" s="202"/>
      <c r="C54" s="183" t="s">
        <v>135</v>
      </c>
      <c r="D54" s="183"/>
      <c r="E54" s="183" t="s">
        <v>153</v>
      </c>
      <c r="F54" s="165"/>
      <c r="G54" s="166">
        <v>0</v>
      </c>
      <c r="H54" s="166">
        <v>0</v>
      </c>
      <c r="I54" s="166"/>
      <c r="J54" s="171">
        <v>0</v>
      </c>
      <c r="K54" s="166"/>
      <c r="L54" s="187"/>
      <c r="M54" s="166"/>
      <c r="N54" s="166"/>
      <c r="O54" s="214"/>
    </row>
    <row r="55" spans="1:15" s="192" customFormat="1">
      <c r="A55" s="201"/>
      <c r="B55" s="202"/>
      <c r="C55" s="183" t="s">
        <v>136</v>
      </c>
      <c r="D55" s="183"/>
      <c r="E55" s="183" t="s">
        <v>261</v>
      </c>
      <c r="F55" s="165"/>
      <c r="G55" s="166">
        <v>0</v>
      </c>
      <c r="H55" s="166">
        <v>0</v>
      </c>
      <c r="I55" s="166"/>
      <c r="J55" s="171">
        <v>9.7200000000000006</v>
      </c>
      <c r="K55" s="166"/>
      <c r="L55" s="187"/>
      <c r="M55" s="166"/>
      <c r="N55" s="166"/>
      <c r="O55" s="214"/>
    </row>
    <row r="56" spans="1:15" s="192" customFormat="1">
      <c r="A56" s="201"/>
      <c r="B56" s="202"/>
      <c r="C56" s="183" t="s">
        <v>138</v>
      </c>
      <c r="D56" s="183"/>
      <c r="E56" s="183" t="s">
        <v>156</v>
      </c>
      <c r="F56" s="165"/>
      <c r="G56" s="166">
        <v>0</v>
      </c>
      <c r="H56" s="166">
        <v>0</v>
      </c>
      <c r="I56" s="166"/>
      <c r="J56" s="171">
        <v>0</v>
      </c>
      <c r="K56" s="166"/>
      <c r="L56" s="187"/>
      <c r="M56" s="166"/>
      <c r="N56" s="166"/>
      <c r="O56" s="214"/>
    </row>
    <row r="57" spans="1:15" s="192" customFormat="1">
      <c r="A57" s="201"/>
      <c r="B57" s="202"/>
      <c r="C57" s="230" t="s">
        <v>140</v>
      </c>
      <c r="D57" s="183"/>
      <c r="E57" s="183" t="s">
        <v>261</v>
      </c>
      <c r="F57" s="186"/>
      <c r="G57" s="166">
        <v>0</v>
      </c>
      <c r="H57" s="166">
        <v>0</v>
      </c>
      <c r="I57" s="166"/>
      <c r="J57" s="171">
        <v>180</v>
      </c>
      <c r="K57" s="166"/>
      <c r="L57" s="187"/>
      <c r="M57" s="166"/>
      <c r="N57" s="166"/>
      <c r="O57" s="214"/>
    </row>
    <row r="58" spans="1:15" s="192" customFormat="1">
      <c r="A58" s="201"/>
      <c r="B58" s="202"/>
      <c r="C58" s="183" t="s">
        <v>142</v>
      </c>
      <c r="D58" s="183"/>
      <c r="E58" s="183" t="s">
        <v>160</v>
      </c>
      <c r="F58" s="186"/>
      <c r="G58" s="166">
        <v>0</v>
      </c>
      <c r="H58" s="166">
        <v>0</v>
      </c>
      <c r="I58" s="166"/>
      <c r="J58" s="171">
        <v>0</v>
      </c>
      <c r="K58" s="166"/>
      <c r="L58" s="187"/>
      <c r="M58" s="166"/>
      <c r="N58" s="166"/>
      <c r="O58" s="214"/>
    </row>
    <row r="59" spans="1:15" s="192" customFormat="1">
      <c r="A59" s="201"/>
      <c r="B59" s="202"/>
      <c r="C59" s="183" t="s">
        <v>144</v>
      </c>
      <c r="D59" s="183"/>
      <c r="E59" s="183" t="s">
        <v>162</v>
      </c>
      <c r="F59" s="186"/>
      <c r="G59" s="166">
        <v>0</v>
      </c>
      <c r="H59" s="166">
        <v>0</v>
      </c>
      <c r="I59" s="166"/>
      <c r="J59" s="171">
        <v>0</v>
      </c>
      <c r="K59" s="166"/>
      <c r="L59" s="187"/>
      <c r="M59" s="166"/>
      <c r="N59" s="166"/>
      <c r="O59" s="214"/>
    </row>
    <row r="60" spans="1:15" s="192" customFormat="1">
      <c r="A60" s="201"/>
      <c r="B60" s="202"/>
      <c r="C60" s="183" t="s">
        <v>145</v>
      </c>
      <c r="D60" s="183"/>
      <c r="E60" s="183" t="s">
        <v>261</v>
      </c>
      <c r="F60" s="186"/>
      <c r="G60" s="166">
        <v>0</v>
      </c>
      <c r="H60" s="166">
        <v>0</v>
      </c>
      <c r="I60" s="166"/>
      <c r="J60" s="171">
        <v>0</v>
      </c>
      <c r="K60" s="166"/>
      <c r="L60" s="187"/>
      <c r="M60" s="166"/>
      <c r="N60" s="166"/>
      <c r="O60" s="214"/>
    </row>
    <row r="61" spans="1:15" s="192" customFormat="1">
      <c r="A61" s="201"/>
      <c r="B61" s="202"/>
      <c r="C61" s="183" t="s">
        <v>147</v>
      </c>
      <c r="D61" s="183"/>
      <c r="E61" s="183"/>
      <c r="F61" s="186"/>
      <c r="G61" s="166" t="e">
        <v>#VALUE!</v>
      </c>
      <c r="H61" s="166" t="e">
        <v>#VALUE!</v>
      </c>
      <c r="I61" s="166"/>
      <c r="J61" s="171">
        <v>0</v>
      </c>
      <c r="K61" s="166"/>
      <c r="L61" s="187"/>
      <c r="M61" s="166"/>
      <c r="N61" s="166"/>
      <c r="O61" s="214"/>
    </row>
    <row r="62" spans="1:15" s="192" customFormat="1">
      <c r="A62" s="201"/>
      <c r="B62" s="202"/>
      <c r="C62" s="183" t="s">
        <v>148</v>
      </c>
      <c r="D62" s="183"/>
      <c r="E62" s="183"/>
      <c r="F62" s="165"/>
      <c r="G62" s="166" t="e">
        <v>#VALUE!</v>
      </c>
      <c r="H62" s="166" t="e">
        <v>#VALUE!</v>
      </c>
      <c r="I62" s="166"/>
      <c r="J62" s="171">
        <v>0</v>
      </c>
      <c r="K62" s="166"/>
      <c r="L62" s="187"/>
      <c r="M62" s="166"/>
      <c r="N62" s="166"/>
      <c r="O62" s="214"/>
    </row>
    <row r="63" spans="1:15" s="192" customFormat="1">
      <c r="A63" s="201"/>
      <c r="B63" s="202"/>
      <c r="C63" s="183" t="s">
        <v>149</v>
      </c>
      <c r="D63" s="183"/>
      <c r="E63" s="183" t="s">
        <v>171</v>
      </c>
      <c r="F63" s="165"/>
      <c r="G63" s="166">
        <v>318.21890999999999</v>
      </c>
      <c r="H63" s="166">
        <v>147.20744999999999</v>
      </c>
      <c r="I63" s="166"/>
      <c r="J63" s="171">
        <v>0</v>
      </c>
      <c r="K63" s="166"/>
      <c r="L63" s="187"/>
      <c r="M63" s="166"/>
      <c r="N63" s="166"/>
      <c r="O63" s="214"/>
    </row>
    <row r="64" spans="1:15">
      <c r="A64" s="201"/>
      <c r="B64" s="202"/>
      <c r="C64" s="183" t="s">
        <v>151</v>
      </c>
      <c r="D64" s="183"/>
      <c r="E64" s="183" t="s">
        <v>174</v>
      </c>
      <c r="F64" s="165"/>
      <c r="G64" s="166">
        <v>494.67986999999999</v>
      </c>
      <c r="H64" s="166">
        <v>80.097329999999999</v>
      </c>
      <c r="I64" s="166"/>
      <c r="J64" s="171"/>
      <c r="K64" s="166"/>
      <c r="L64" s="187"/>
      <c r="M64" s="166"/>
      <c r="N64" s="166"/>
      <c r="O64" s="200"/>
    </row>
    <row r="65" spans="1:15" ht="25.5">
      <c r="A65" s="201"/>
      <c r="B65" s="202"/>
      <c r="C65" s="183" t="s">
        <v>152</v>
      </c>
      <c r="D65" s="183"/>
      <c r="E65" s="183"/>
      <c r="F65" s="165"/>
      <c r="G65" s="166" t="e">
        <v>#VALUE!</v>
      </c>
      <c r="H65" s="166" t="e">
        <v>#VALUE!</v>
      </c>
      <c r="I65" s="166"/>
      <c r="J65" s="171"/>
      <c r="K65" s="166"/>
      <c r="L65" s="187"/>
      <c r="M65" s="166"/>
      <c r="N65" s="166"/>
      <c r="O65" s="200"/>
    </row>
    <row r="66" spans="1:15">
      <c r="A66" s="201"/>
      <c r="B66" s="202"/>
      <c r="C66" s="183" t="s">
        <v>154</v>
      </c>
      <c r="D66" s="183"/>
      <c r="E66" s="183"/>
      <c r="F66" s="165"/>
      <c r="G66" s="166" t="e">
        <v>#VALUE!</v>
      </c>
      <c r="H66" s="166" t="e">
        <v>#VALUE!</v>
      </c>
      <c r="I66" s="166"/>
      <c r="J66" s="171">
        <v>205</v>
      </c>
      <c r="K66" s="166"/>
      <c r="L66" s="187"/>
      <c r="M66" s="166"/>
      <c r="N66" s="166"/>
      <c r="O66" s="200"/>
    </row>
    <row r="67" spans="1:15">
      <c r="A67" s="201"/>
      <c r="B67" s="202"/>
      <c r="C67" s="183" t="s">
        <v>155</v>
      </c>
      <c r="D67" s="183"/>
      <c r="E67" s="183" t="s">
        <v>181</v>
      </c>
      <c r="F67" s="165"/>
      <c r="G67" s="166">
        <v>52</v>
      </c>
      <c r="H67" s="166">
        <v>66.819999999999993</v>
      </c>
      <c r="I67" s="166"/>
      <c r="J67" s="171">
        <v>20</v>
      </c>
      <c r="K67" s="166"/>
      <c r="L67" s="187"/>
      <c r="M67" s="166"/>
      <c r="N67" s="166"/>
      <c r="O67" s="200"/>
    </row>
    <row r="68" spans="1:15" ht="25.5">
      <c r="A68" s="201"/>
      <c r="B68" s="202"/>
      <c r="C68" s="183" t="s">
        <v>157</v>
      </c>
      <c r="D68" s="183"/>
      <c r="E68" s="183"/>
      <c r="F68" s="165"/>
      <c r="G68" s="166" t="e">
        <v>#VALUE!</v>
      </c>
      <c r="H68" s="166" t="e">
        <v>#VALUE!</v>
      </c>
      <c r="I68" s="166"/>
      <c r="J68" s="171"/>
      <c r="K68" s="166"/>
      <c r="L68" s="187"/>
      <c r="M68" s="166"/>
      <c r="N68" s="166"/>
      <c r="O68" s="200"/>
    </row>
    <row r="69" spans="1:15">
      <c r="A69" s="201"/>
      <c r="B69" s="202"/>
      <c r="C69" s="183" t="s">
        <v>158</v>
      </c>
      <c r="D69" s="183"/>
      <c r="E69" s="183"/>
      <c r="F69" s="165"/>
      <c r="G69" s="166" t="e">
        <v>#VALUE!</v>
      </c>
      <c r="H69" s="166" t="e">
        <v>#VALUE!</v>
      </c>
      <c r="I69" s="166"/>
      <c r="J69" s="171"/>
      <c r="K69" s="166"/>
      <c r="L69" s="187"/>
      <c r="M69" s="166"/>
      <c r="N69" s="166"/>
      <c r="O69" s="200"/>
    </row>
    <row r="70" spans="1:15">
      <c r="A70" s="201"/>
      <c r="B70" s="202"/>
      <c r="C70" s="183" t="s">
        <v>159</v>
      </c>
      <c r="D70" s="183"/>
      <c r="E70" s="183" t="s">
        <v>185</v>
      </c>
      <c r="F70" s="165"/>
      <c r="G70" s="166">
        <v>157.06077999999999</v>
      </c>
      <c r="H70" s="166">
        <v>11.703900000000001</v>
      </c>
      <c r="I70" s="166"/>
      <c r="J70" s="171"/>
      <c r="K70" s="166"/>
      <c r="L70" s="187"/>
      <c r="M70" s="166"/>
      <c r="N70" s="166"/>
      <c r="O70" s="200"/>
    </row>
    <row r="71" spans="1:15">
      <c r="A71" s="201"/>
      <c r="B71" s="202"/>
      <c r="C71" s="183" t="s">
        <v>161</v>
      </c>
      <c r="D71" s="183"/>
      <c r="E71" s="183" t="s">
        <v>187</v>
      </c>
      <c r="F71" s="165"/>
      <c r="G71" s="166">
        <v>2478.7791299999999</v>
      </c>
      <c r="H71" s="166">
        <v>62.490400000000001</v>
      </c>
      <c r="I71" s="166"/>
      <c r="J71" s="171"/>
      <c r="K71" s="166"/>
      <c r="L71" s="187"/>
      <c r="M71" s="166"/>
      <c r="N71" s="166"/>
      <c r="O71" s="200"/>
    </row>
    <row r="72" spans="1:15">
      <c r="A72" s="201"/>
      <c r="B72" s="202"/>
      <c r="C72" s="183" t="s">
        <v>163</v>
      </c>
      <c r="D72" s="183"/>
      <c r="E72" s="183" t="s">
        <v>189</v>
      </c>
      <c r="F72" s="165"/>
      <c r="G72" s="166">
        <v>1777.90905</v>
      </c>
      <c r="H72" s="166">
        <v>7283.7051700000002</v>
      </c>
      <c r="I72" s="166"/>
      <c r="J72" s="171">
        <v>18200</v>
      </c>
      <c r="K72" s="166"/>
      <c r="L72" s="187"/>
      <c r="M72" s="166"/>
      <c r="N72" s="166"/>
      <c r="O72" s="200"/>
    </row>
    <row r="73" spans="1:15">
      <c r="A73" s="201"/>
      <c r="B73" s="202"/>
      <c r="C73" s="183" t="s">
        <v>165</v>
      </c>
      <c r="D73" s="183"/>
      <c r="E73" s="183" t="s">
        <v>192</v>
      </c>
      <c r="F73" s="165"/>
      <c r="G73" s="166">
        <v>3.2309200000000002</v>
      </c>
      <c r="H73" s="166">
        <v>1.9102100000000002</v>
      </c>
      <c r="I73" s="166"/>
      <c r="J73" s="171"/>
      <c r="K73" s="166"/>
      <c r="L73" s="187"/>
      <c r="M73" s="166"/>
      <c r="N73" s="166"/>
      <c r="O73" s="200"/>
    </row>
    <row r="74" spans="1:15" ht="25.5">
      <c r="A74" s="201"/>
      <c r="B74" s="202"/>
      <c r="C74" s="183" t="s">
        <v>166</v>
      </c>
      <c r="D74" s="183"/>
      <c r="E74" s="183" t="s">
        <v>194</v>
      </c>
      <c r="F74" s="165"/>
      <c r="G74" s="166">
        <v>427.41824000000003</v>
      </c>
      <c r="H74" s="166">
        <v>18.167110000000001</v>
      </c>
      <c r="I74" s="166"/>
      <c r="J74" s="171"/>
      <c r="K74" s="166"/>
      <c r="L74" s="187"/>
      <c r="M74" s="166"/>
      <c r="N74" s="166"/>
      <c r="O74" s="200"/>
    </row>
    <row r="75" spans="1:15" ht="38.25">
      <c r="A75" s="201"/>
      <c r="B75" s="202"/>
      <c r="C75" s="183" t="s">
        <v>167</v>
      </c>
      <c r="D75" s="183"/>
      <c r="E75" s="183" t="s">
        <v>196</v>
      </c>
      <c r="F75" s="165"/>
      <c r="G75" s="166">
        <v>79.31814</v>
      </c>
      <c r="H75" s="166">
        <v>114.63815</v>
      </c>
      <c r="I75" s="166"/>
      <c r="J75" s="171">
        <v>350</v>
      </c>
      <c r="K75" s="166"/>
      <c r="L75" s="187"/>
      <c r="M75" s="166"/>
      <c r="N75" s="166"/>
      <c r="O75" s="200"/>
    </row>
    <row r="76" spans="1:15">
      <c r="A76" s="201"/>
      <c r="B76" s="202"/>
      <c r="C76" s="183"/>
      <c r="D76" s="183"/>
      <c r="E76" s="183" t="s">
        <v>198</v>
      </c>
      <c r="F76" s="165"/>
      <c r="G76" s="166"/>
      <c r="H76" s="166"/>
      <c r="I76" s="166"/>
      <c r="J76" s="171"/>
      <c r="K76" s="166"/>
      <c r="L76" s="187"/>
      <c r="M76" s="166"/>
      <c r="N76" s="166"/>
      <c r="O76" s="200"/>
    </row>
    <row r="77" spans="1:15" ht="25.5">
      <c r="A77" s="201"/>
      <c r="B77" s="182" t="s">
        <v>168</v>
      </c>
      <c r="C77" s="183" t="s">
        <v>169</v>
      </c>
      <c r="D77" s="183"/>
      <c r="E77" s="183" t="s">
        <v>200</v>
      </c>
      <c r="F77" s="165"/>
      <c r="G77" s="166"/>
      <c r="H77" s="166"/>
      <c r="I77" s="166"/>
      <c r="J77" s="171">
        <v>0</v>
      </c>
      <c r="K77" s="166"/>
      <c r="L77" s="187"/>
      <c r="M77" s="166"/>
      <c r="N77" s="166"/>
      <c r="O77" s="200"/>
    </row>
    <row r="78" spans="1:15" ht="25.5">
      <c r="A78" s="201"/>
      <c r="B78" s="202"/>
      <c r="C78" s="183" t="s">
        <v>170</v>
      </c>
      <c r="D78" s="183"/>
      <c r="E78" s="183" t="s">
        <v>248</v>
      </c>
      <c r="F78" s="165"/>
      <c r="G78" s="166">
        <v>0</v>
      </c>
      <c r="H78" s="166">
        <v>0</v>
      </c>
      <c r="I78" s="166"/>
      <c r="J78" s="171">
        <v>0</v>
      </c>
      <c r="K78" s="166"/>
      <c r="L78" s="187"/>
      <c r="M78" s="166"/>
      <c r="N78" s="166"/>
      <c r="O78" s="200"/>
    </row>
    <row r="79" spans="1:15" ht="25.5">
      <c r="A79" s="201"/>
      <c r="B79" s="202"/>
      <c r="C79" s="183" t="s">
        <v>172</v>
      </c>
      <c r="D79" s="183"/>
      <c r="E79" s="183" t="s">
        <v>237</v>
      </c>
      <c r="F79" s="165"/>
      <c r="G79" s="166">
        <v>713.10028999999997</v>
      </c>
      <c r="H79" s="166">
        <v>186.42337000000001</v>
      </c>
      <c r="I79" s="166"/>
      <c r="J79" s="171">
        <v>0</v>
      </c>
      <c r="K79" s="166"/>
      <c r="L79" s="187"/>
      <c r="M79" s="166"/>
      <c r="N79" s="166"/>
      <c r="O79" s="200"/>
    </row>
    <row r="80" spans="1:15" s="192" customFormat="1">
      <c r="A80" s="201"/>
      <c r="B80" s="202"/>
      <c r="C80" s="183" t="s">
        <v>173</v>
      </c>
      <c r="D80" s="183"/>
      <c r="E80" s="183"/>
      <c r="F80" s="165"/>
      <c r="G80" s="166" t="e">
        <v>#VALUE!</v>
      </c>
      <c r="H80" s="166" t="e">
        <v>#VALUE!</v>
      </c>
      <c r="I80" s="166"/>
      <c r="J80" s="171">
        <v>0</v>
      </c>
      <c r="K80" s="166"/>
      <c r="L80" s="187"/>
      <c r="M80" s="166"/>
      <c r="N80" s="166"/>
      <c r="O80" s="214"/>
    </row>
    <row r="81" spans="1:15" s="192" customFormat="1">
      <c r="A81" s="201"/>
      <c r="B81" s="202"/>
      <c r="C81" s="183"/>
      <c r="D81" s="183"/>
      <c r="E81" s="183" t="s">
        <v>238</v>
      </c>
      <c r="F81" s="165"/>
      <c r="G81" s="166"/>
      <c r="H81" s="166"/>
      <c r="I81" s="166"/>
      <c r="J81" s="171"/>
      <c r="K81" s="166"/>
      <c r="L81" s="187"/>
      <c r="M81" s="166"/>
      <c r="N81" s="166"/>
      <c r="O81" s="214"/>
    </row>
    <row r="82" spans="1:15" s="192" customFormat="1">
      <c r="A82" s="201"/>
      <c r="B82" s="202"/>
      <c r="C82" s="183" t="s">
        <v>175</v>
      </c>
      <c r="D82" s="183"/>
      <c r="E82" s="183" t="s">
        <v>207</v>
      </c>
      <c r="F82" s="165"/>
      <c r="G82" s="166"/>
      <c r="H82" s="166"/>
      <c r="I82" s="166"/>
      <c r="J82" s="171"/>
      <c r="K82" s="166"/>
      <c r="L82" s="187"/>
      <c r="M82" s="166"/>
      <c r="N82" s="166"/>
      <c r="O82" s="214"/>
    </row>
    <row r="83" spans="1:15" s="192" customFormat="1" ht="25.5">
      <c r="A83" s="201"/>
      <c r="B83" s="202"/>
      <c r="C83" s="183" t="s">
        <v>176</v>
      </c>
      <c r="D83" s="183"/>
      <c r="E83" s="183" t="s">
        <v>261</v>
      </c>
      <c r="F83" s="165"/>
      <c r="G83" s="166">
        <v>0</v>
      </c>
      <c r="H83" s="166">
        <v>0</v>
      </c>
      <c r="I83" s="166"/>
      <c r="J83" s="171">
        <v>0</v>
      </c>
      <c r="K83" s="166"/>
      <c r="L83" s="187"/>
      <c r="M83" s="166"/>
      <c r="N83" s="166"/>
      <c r="O83" s="214"/>
    </row>
    <row r="84" spans="1:15" s="192" customFormat="1">
      <c r="A84" s="201"/>
      <c r="B84" s="202"/>
      <c r="C84" s="183" t="s">
        <v>177</v>
      </c>
      <c r="D84" s="183"/>
      <c r="E84" s="183" t="s">
        <v>210</v>
      </c>
      <c r="F84" s="165"/>
      <c r="G84" s="166">
        <v>0</v>
      </c>
      <c r="H84" s="166">
        <v>11.51756</v>
      </c>
      <c r="I84" s="166"/>
      <c r="J84" s="171">
        <v>0</v>
      </c>
      <c r="K84" s="166"/>
      <c r="L84" s="187"/>
      <c r="M84" s="166"/>
      <c r="N84" s="166"/>
      <c r="O84" s="214"/>
    </row>
    <row r="85" spans="1:15" s="192" customFormat="1">
      <c r="A85" s="201"/>
      <c r="B85" s="202"/>
      <c r="C85" s="183" t="s">
        <v>178</v>
      </c>
      <c r="D85" s="183"/>
      <c r="E85" s="183"/>
      <c r="F85" s="165"/>
      <c r="G85" s="166" t="e">
        <v>#VALUE!</v>
      </c>
      <c r="H85" s="166" t="e">
        <v>#VALUE!</v>
      </c>
      <c r="I85" s="166"/>
      <c r="J85" s="171">
        <v>0</v>
      </c>
      <c r="K85" s="166"/>
      <c r="L85" s="187"/>
      <c r="M85" s="166"/>
      <c r="N85" s="166"/>
      <c r="O85" s="214"/>
    </row>
    <row r="86" spans="1:15" s="192" customFormat="1">
      <c r="A86" s="201"/>
      <c r="B86" s="202"/>
      <c r="C86" s="183" t="s">
        <v>179</v>
      </c>
      <c r="D86" s="183"/>
      <c r="E86" s="183"/>
      <c r="F86" s="165"/>
      <c r="G86" s="166" t="e">
        <v>#VALUE!</v>
      </c>
      <c r="H86" s="166" t="e">
        <v>#VALUE!</v>
      </c>
      <c r="I86" s="166"/>
      <c r="J86" s="171">
        <v>0</v>
      </c>
      <c r="K86" s="166"/>
      <c r="L86" s="187"/>
      <c r="M86" s="166"/>
      <c r="N86" s="166"/>
      <c r="O86" s="214"/>
    </row>
    <row r="87" spans="1:15" s="192" customFormat="1" ht="25.5">
      <c r="A87" s="201"/>
      <c r="B87" s="202"/>
      <c r="C87" s="183" t="s">
        <v>180</v>
      </c>
      <c r="D87" s="183"/>
      <c r="E87" s="183"/>
      <c r="F87" s="165"/>
      <c r="G87" s="166" t="e">
        <v>#VALUE!</v>
      </c>
      <c r="H87" s="166" t="e">
        <v>#VALUE!</v>
      </c>
      <c r="I87" s="166"/>
      <c r="J87" s="171"/>
      <c r="K87" s="166"/>
      <c r="L87" s="187"/>
      <c r="M87" s="166"/>
      <c r="N87" s="166"/>
      <c r="O87" s="214"/>
    </row>
    <row r="88" spans="1:15" s="192" customFormat="1">
      <c r="A88" s="201"/>
      <c r="B88" s="202"/>
      <c r="C88" s="183"/>
      <c r="D88" s="183"/>
      <c r="E88" s="183"/>
      <c r="F88" s="165"/>
      <c r="G88" s="166"/>
      <c r="H88" s="166"/>
      <c r="I88" s="166"/>
      <c r="J88" s="171"/>
      <c r="K88" s="166"/>
      <c r="L88" s="187"/>
      <c r="M88" s="166"/>
      <c r="N88" s="166"/>
      <c r="O88" s="214"/>
    </row>
    <row r="89" spans="1:15" s="192" customFormat="1">
      <c r="A89" s="201"/>
      <c r="B89" s="233" t="s">
        <v>182</v>
      </c>
      <c r="C89" s="183" t="s">
        <v>183</v>
      </c>
      <c r="D89" s="183"/>
      <c r="E89" s="183" t="s">
        <v>213</v>
      </c>
      <c r="F89" s="165"/>
      <c r="G89" s="166"/>
      <c r="H89" s="166"/>
      <c r="I89" s="166"/>
      <c r="J89" s="171">
        <v>0</v>
      </c>
      <c r="K89" s="166"/>
      <c r="L89" s="187"/>
      <c r="M89" s="166"/>
      <c r="N89" s="166"/>
      <c r="O89" s="214"/>
    </row>
    <row r="90" spans="1:15" s="192" customFormat="1">
      <c r="A90" s="201"/>
      <c r="B90" s="202"/>
      <c r="C90" s="183" t="s">
        <v>184</v>
      </c>
      <c r="D90" s="183"/>
      <c r="E90" s="183" t="s">
        <v>215</v>
      </c>
      <c r="F90" s="165"/>
      <c r="G90" s="166">
        <v>13.973459999999999</v>
      </c>
      <c r="H90" s="166">
        <v>52.692459999999997</v>
      </c>
      <c r="I90" s="166"/>
      <c r="J90" s="171">
        <v>0</v>
      </c>
      <c r="K90" s="166"/>
      <c r="L90" s="187"/>
      <c r="M90" s="166"/>
      <c r="N90" s="166"/>
      <c r="O90" s="214"/>
    </row>
    <row r="91" spans="1:15" s="192" customFormat="1" ht="25.5">
      <c r="A91" s="201"/>
      <c r="B91" s="202"/>
      <c r="C91" s="183" t="s">
        <v>186</v>
      </c>
      <c r="D91" s="183"/>
      <c r="E91" s="183" t="s">
        <v>217</v>
      </c>
      <c r="F91" s="165"/>
      <c r="G91" s="166">
        <v>47.742809999999999</v>
      </c>
      <c r="H91" s="166">
        <v>22.608930000000001</v>
      </c>
      <c r="I91" s="166"/>
      <c r="J91" s="171">
        <v>0</v>
      </c>
      <c r="K91" s="166"/>
      <c r="L91" s="187"/>
      <c r="M91" s="166"/>
      <c r="N91" s="166"/>
      <c r="O91" s="214"/>
    </row>
    <row r="92" spans="1:15" ht="25.5">
      <c r="A92" s="201"/>
      <c r="B92" s="202"/>
      <c r="C92" s="183" t="s">
        <v>188</v>
      </c>
      <c r="D92" s="183"/>
      <c r="E92" s="183" t="s">
        <v>219</v>
      </c>
      <c r="F92" s="165"/>
      <c r="G92" s="166">
        <v>-616.51570000000004</v>
      </c>
      <c r="H92" s="166">
        <v>35.899850000000001</v>
      </c>
      <c r="I92" s="166"/>
      <c r="J92" s="171">
        <v>3132.58</v>
      </c>
      <c r="K92" s="166"/>
      <c r="L92" s="187"/>
      <c r="M92" s="166"/>
      <c r="N92" s="166"/>
      <c r="O92" s="200"/>
    </row>
    <row r="93" spans="1:15">
      <c r="A93" s="201"/>
      <c r="B93" s="202"/>
      <c r="C93" s="183" t="s">
        <v>190</v>
      </c>
      <c r="D93" s="183"/>
      <c r="E93" s="183" t="s">
        <v>222</v>
      </c>
      <c r="F93" s="165"/>
      <c r="G93" s="166">
        <v>0</v>
      </c>
      <c r="H93" s="166">
        <v>0</v>
      </c>
      <c r="I93" s="166"/>
      <c r="J93" s="171">
        <v>0</v>
      </c>
      <c r="K93" s="166"/>
      <c r="L93" s="187"/>
      <c r="M93" s="166"/>
      <c r="N93" s="166"/>
      <c r="O93" s="200"/>
    </row>
    <row r="94" spans="1:15" ht="25.5">
      <c r="A94" s="201"/>
      <c r="B94" s="202"/>
      <c r="C94" s="183" t="s">
        <v>191</v>
      </c>
      <c r="D94" s="183"/>
      <c r="E94" s="183" t="s">
        <v>224</v>
      </c>
      <c r="F94" s="165"/>
      <c r="G94" s="166">
        <v>0</v>
      </c>
      <c r="H94" s="166">
        <v>0</v>
      </c>
      <c r="I94" s="166"/>
      <c r="J94" s="171">
        <v>0</v>
      </c>
      <c r="K94" s="166"/>
      <c r="L94" s="187"/>
      <c r="M94" s="166"/>
      <c r="N94" s="166"/>
      <c r="O94" s="200"/>
    </row>
    <row r="95" spans="1:15" ht="25.5">
      <c r="A95" s="201"/>
      <c r="B95" s="202"/>
      <c r="C95" s="183" t="s">
        <v>193</v>
      </c>
      <c r="D95" s="183"/>
      <c r="E95" s="183" t="s">
        <v>261</v>
      </c>
      <c r="F95" s="165"/>
      <c r="G95" s="166">
        <v>0</v>
      </c>
      <c r="H95" s="166">
        <v>0</v>
      </c>
      <c r="I95" s="166"/>
      <c r="J95" s="171">
        <v>0</v>
      </c>
      <c r="K95" s="166"/>
      <c r="L95" s="187"/>
      <c r="M95" s="166"/>
      <c r="N95" s="166"/>
      <c r="O95" s="200"/>
    </row>
    <row r="96" spans="1:15">
      <c r="A96" s="201"/>
      <c r="B96" s="202"/>
      <c r="C96" s="183" t="s">
        <v>195</v>
      </c>
      <c r="D96" s="183"/>
      <c r="E96" s="183" t="s">
        <v>261</v>
      </c>
      <c r="F96" s="165"/>
      <c r="G96" s="166">
        <v>0</v>
      </c>
      <c r="H96" s="166">
        <v>0</v>
      </c>
      <c r="I96" s="166"/>
      <c r="J96" s="171">
        <v>0</v>
      </c>
      <c r="K96" s="166"/>
      <c r="L96" s="187"/>
      <c r="M96" s="166"/>
      <c r="N96" s="166"/>
      <c r="O96" s="200"/>
    </row>
    <row r="97" spans="1:15">
      <c r="A97" s="201"/>
      <c r="B97" s="202"/>
      <c r="C97" s="183" t="s">
        <v>197</v>
      </c>
      <c r="D97" s="183"/>
      <c r="E97" s="183" t="s">
        <v>261</v>
      </c>
      <c r="F97" s="165"/>
      <c r="G97" s="166">
        <v>0</v>
      </c>
      <c r="H97" s="166">
        <v>0</v>
      </c>
      <c r="I97" s="166"/>
      <c r="J97" s="171">
        <v>0</v>
      </c>
      <c r="K97" s="166"/>
      <c r="L97" s="187"/>
      <c r="M97" s="166"/>
      <c r="N97" s="166"/>
      <c r="O97" s="200"/>
    </row>
    <row r="98" spans="1:15" ht="25.5">
      <c r="A98" s="201"/>
      <c r="B98" s="202"/>
      <c r="C98" s="183" t="s">
        <v>199</v>
      </c>
      <c r="D98" s="183"/>
      <c r="E98" s="183" t="s">
        <v>261</v>
      </c>
      <c r="F98" s="165"/>
      <c r="G98" s="166">
        <v>0</v>
      </c>
      <c r="H98" s="166">
        <v>0</v>
      </c>
      <c r="I98" s="166"/>
      <c r="J98" s="171">
        <v>0</v>
      </c>
      <c r="K98" s="166"/>
      <c r="L98" s="187"/>
      <c r="M98" s="166"/>
      <c r="N98" s="166"/>
      <c r="O98" s="200"/>
    </row>
    <row r="99" spans="1:15" ht="25.5">
      <c r="A99" s="201"/>
      <c r="B99" s="202"/>
      <c r="C99" s="183" t="s">
        <v>201</v>
      </c>
      <c r="D99" s="183"/>
      <c r="E99" s="183" t="s">
        <v>261</v>
      </c>
      <c r="F99" s="165"/>
      <c r="G99" s="166">
        <v>0</v>
      </c>
      <c r="H99" s="166">
        <v>0</v>
      </c>
      <c r="I99" s="166"/>
      <c r="J99" s="171">
        <v>0</v>
      </c>
      <c r="K99" s="166"/>
      <c r="L99" s="187"/>
      <c r="M99" s="166"/>
      <c r="N99" s="166"/>
      <c r="O99" s="200"/>
    </row>
    <row r="100" spans="1:15">
      <c r="A100" s="201"/>
      <c r="B100" s="202"/>
      <c r="C100" s="183"/>
      <c r="D100" s="183"/>
      <c r="E100" s="183"/>
      <c r="F100" s="165"/>
      <c r="G100" s="166"/>
      <c r="H100" s="166"/>
      <c r="I100" s="166"/>
      <c r="J100" s="171"/>
      <c r="K100" s="166"/>
      <c r="L100" s="187"/>
      <c r="M100" s="166"/>
      <c r="N100" s="166"/>
      <c r="O100" s="200"/>
    </row>
    <row r="101" spans="1:15">
      <c r="A101" s="201"/>
      <c r="B101" s="169" t="s">
        <v>204</v>
      </c>
      <c r="C101" s="170" t="s">
        <v>205</v>
      </c>
      <c r="D101" s="183"/>
      <c r="E101" s="183" t="s">
        <v>234</v>
      </c>
      <c r="F101" s="165"/>
      <c r="G101" s="166" t="e">
        <v>#VALUE!</v>
      </c>
      <c r="H101" s="166" t="e">
        <v>#VALUE!</v>
      </c>
      <c r="I101" s="166"/>
      <c r="J101" s="171">
        <v>177.655</v>
      </c>
      <c r="K101" s="166"/>
      <c r="L101" s="187"/>
      <c r="M101" s="166"/>
      <c r="N101" s="166"/>
      <c r="O101" s="200"/>
    </row>
    <row r="102" spans="1:15">
      <c r="A102" s="201"/>
      <c r="B102" s="202"/>
      <c r="C102" s="170" t="s">
        <v>206</v>
      </c>
      <c r="D102" s="183"/>
      <c r="E102" s="183"/>
      <c r="F102" s="165"/>
      <c r="G102" s="166" t="e">
        <v>#VALUE!</v>
      </c>
      <c r="H102" s="166" t="e">
        <v>#VALUE!</v>
      </c>
      <c r="I102" s="166"/>
      <c r="J102" s="171">
        <v>152.35</v>
      </c>
      <c r="K102" s="166"/>
      <c r="L102" s="187"/>
      <c r="M102" s="166"/>
      <c r="N102" s="166"/>
      <c r="O102" s="200"/>
    </row>
    <row r="103" spans="1:15">
      <c r="A103" s="201"/>
      <c r="B103" s="202"/>
      <c r="C103" s="164" t="s">
        <v>208</v>
      </c>
      <c r="D103" s="183"/>
      <c r="E103" s="183"/>
      <c r="F103" s="165"/>
      <c r="G103" s="166" t="e">
        <v>#VALUE!</v>
      </c>
      <c r="H103" s="166" t="e">
        <v>#VALUE!</v>
      </c>
      <c r="I103" s="166"/>
      <c r="J103" s="171"/>
      <c r="K103" s="166"/>
      <c r="L103" s="187"/>
      <c r="M103" s="166"/>
      <c r="N103" s="166"/>
      <c r="O103" s="200"/>
    </row>
    <row r="104" spans="1:15">
      <c r="A104" s="201"/>
      <c r="B104" s="202"/>
      <c r="C104" s="164" t="s">
        <v>209</v>
      </c>
      <c r="D104" s="183"/>
      <c r="E104" s="183"/>
      <c r="F104" s="165"/>
      <c r="G104" s="166" t="e">
        <v>#VALUE!</v>
      </c>
      <c r="H104" s="166" t="e">
        <v>#VALUE!</v>
      </c>
      <c r="I104" s="166"/>
      <c r="J104" s="171"/>
      <c r="K104" s="166"/>
      <c r="L104" s="187"/>
      <c r="M104" s="166"/>
      <c r="N104" s="166"/>
      <c r="O104" s="200"/>
    </row>
    <row r="105" spans="1:15">
      <c r="A105" s="201"/>
      <c r="B105" s="204"/>
      <c r="C105" s="205"/>
      <c r="D105" s="206"/>
      <c r="E105" s="206"/>
      <c r="F105" s="207"/>
      <c r="G105" s="166"/>
      <c r="H105" s="166"/>
      <c r="I105" s="166"/>
      <c r="J105" s="171"/>
      <c r="K105" s="166"/>
      <c r="L105" s="187"/>
      <c r="M105" s="166"/>
      <c r="N105" s="166"/>
      <c r="O105" s="200"/>
    </row>
    <row r="106" spans="1:15">
      <c r="A106" s="201"/>
      <c r="B106" s="176" t="s">
        <v>26</v>
      </c>
      <c r="C106" s="177"/>
      <c r="D106" s="177"/>
      <c r="E106" s="177"/>
      <c r="F106" s="177"/>
      <c r="G106" s="179" t="e">
        <f t="shared" ref="G106:N106" si="3">SUM(G41:G105)</f>
        <v>#VALUE!</v>
      </c>
      <c r="H106" s="179" t="e">
        <f t="shared" si="3"/>
        <v>#VALUE!</v>
      </c>
      <c r="I106" s="179">
        <f t="shared" si="3"/>
        <v>0</v>
      </c>
      <c r="J106" s="179">
        <f t="shared" si="3"/>
        <v>24981.829999999994</v>
      </c>
      <c r="K106" s="179">
        <f t="shared" si="3"/>
        <v>0</v>
      </c>
      <c r="L106" s="179">
        <f t="shared" si="3"/>
        <v>0</v>
      </c>
      <c r="M106" s="179">
        <f t="shared" si="3"/>
        <v>0</v>
      </c>
      <c r="N106" s="179">
        <f t="shared" si="3"/>
        <v>0</v>
      </c>
      <c r="O106" s="200"/>
    </row>
    <row r="107" spans="1:15" ht="33" customHeight="1">
      <c r="A107" s="201"/>
      <c r="B107" s="208"/>
      <c r="C107" s="203"/>
      <c r="D107" s="203"/>
      <c r="E107" s="203"/>
      <c r="F107" s="165"/>
      <c r="G107" s="166"/>
      <c r="H107" s="166"/>
      <c r="I107" s="166"/>
      <c r="J107" s="171"/>
      <c r="K107" s="166"/>
      <c r="L107" s="187"/>
      <c r="M107" s="166"/>
      <c r="N107" s="166"/>
      <c r="O107" s="200"/>
    </row>
    <row r="108" spans="1:15" ht="25.5">
      <c r="A108" s="209">
        <v>4</v>
      </c>
      <c r="B108" s="210" t="s">
        <v>27</v>
      </c>
      <c r="C108" s="203"/>
      <c r="D108" s="203"/>
      <c r="E108" s="203"/>
      <c r="F108" s="165"/>
      <c r="G108" s="166"/>
      <c r="H108" s="166"/>
      <c r="I108" s="166"/>
      <c r="J108" s="171"/>
      <c r="K108" s="166"/>
      <c r="L108" s="187"/>
      <c r="M108" s="166"/>
      <c r="N108" s="166"/>
      <c r="O108" s="200"/>
    </row>
    <row r="109" spans="1:15" ht="25.5">
      <c r="A109" s="162"/>
      <c r="B109" s="169" t="s">
        <v>211</v>
      </c>
      <c r="C109" s="183" t="s">
        <v>212</v>
      </c>
      <c r="D109" s="170"/>
      <c r="E109" s="170"/>
      <c r="F109" s="165"/>
      <c r="G109" s="166" t="e">
        <v>#VALUE!</v>
      </c>
      <c r="H109" s="166" t="e">
        <v>#VALUE!</v>
      </c>
      <c r="I109" s="166"/>
      <c r="J109" s="173">
        <v>50</v>
      </c>
      <c r="K109" s="167"/>
      <c r="L109" s="168"/>
      <c r="M109" s="166"/>
      <c r="N109" s="167"/>
      <c r="O109" s="200"/>
    </row>
    <row r="110" spans="1:15" ht="25.5">
      <c r="A110" s="162"/>
      <c r="B110" s="163"/>
      <c r="C110" s="183" t="s">
        <v>214</v>
      </c>
      <c r="D110" s="170"/>
      <c r="E110" s="170"/>
      <c r="F110" s="165"/>
      <c r="G110" s="166" t="e">
        <v>#VALUE!</v>
      </c>
      <c r="H110" s="166" t="e">
        <v>#VALUE!</v>
      </c>
      <c r="I110" s="166"/>
      <c r="J110" s="173">
        <v>18</v>
      </c>
      <c r="K110" s="167"/>
      <c r="L110" s="168"/>
      <c r="M110" s="166"/>
      <c r="N110" s="167"/>
      <c r="O110" s="200"/>
    </row>
    <row r="111" spans="1:15">
      <c r="A111" s="162"/>
      <c r="B111" s="163"/>
      <c r="C111" s="183" t="s">
        <v>216</v>
      </c>
      <c r="D111" s="170"/>
      <c r="E111" s="170"/>
      <c r="F111" s="165"/>
      <c r="G111" s="166" t="e">
        <v>#VALUE!</v>
      </c>
      <c r="H111" s="166" t="e">
        <v>#VALUE!</v>
      </c>
      <c r="I111" s="166"/>
      <c r="J111" s="173">
        <v>0</v>
      </c>
      <c r="K111" s="167"/>
      <c r="L111" s="168"/>
      <c r="M111" s="166"/>
      <c r="N111" s="167"/>
      <c r="O111" s="200"/>
    </row>
    <row r="112" spans="1:15">
      <c r="A112" s="162"/>
      <c r="B112" s="163"/>
      <c r="C112" s="183" t="s">
        <v>218</v>
      </c>
      <c r="D112" s="170"/>
      <c r="E112" s="170" t="s">
        <v>219</v>
      </c>
      <c r="F112" s="165"/>
      <c r="G112" s="166">
        <v>-616.51570000000004</v>
      </c>
      <c r="H112" s="166">
        <v>35.899850000000001</v>
      </c>
      <c r="I112" s="166"/>
      <c r="J112" s="173">
        <v>0</v>
      </c>
      <c r="K112" s="167"/>
      <c r="L112" s="168"/>
      <c r="M112" s="166"/>
      <c r="N112" s="167"/>
      <c r="O112" s="200"/>
    </row>
    <row r="113" spans="1:15">
      <c r="A113" s="162"/>
      <c r="B113" s="163"/>
      <c r="C113" s="183" t="s">
        <v>220</v>
      </c>
      <c r="D113" s="170"/>
      <c r="E113" s="170"/>
      <c r="F113" s="165"/>
      <c r="G113" s="166" t="e">
        <v>#VALUE!</v>
      </c>
      <c r="H113" s="166" t="e">
        <v>#VALUE!</v>
      </c>
      <c r="I113" s="166"/>
      <c r="J113" s="173">
        <v>0</v>
      </c>
      <c r="K113" s="167"/>
      <c r="L113" s="168"/>
      <c r="M113" s="166"/>
      <c r="N113" s="167"/>
      <c r="O113" s="200"/>
    </row>
    <row r="114" spans="1:15">
      <c r="A114" s="162"/>
      <c r="B114" s="163"/>
      <c r="C114" s="183" t="s">
        <v>221</v>
      </c>
      <c r="D114" s="170"/>
      <c r="E114" s="170" t="s">
        <v>222</v>
      </c>
      <c r="F114" s="165"/>
      <c r="G114" s="166">
        <v>0</v>
      </c>
      <c r="H114" s="166">
        <v>0</v>
      </c>
      <c r="I114" s="166"/>
      <c r="J114" s="173">
        <v>0</v>
      </c>
      <c r="K114" s="167"/>
      <c r="L114" s="168"/>
      <c r="M114" s="166"/>
      <c r="N114" s="167"/>
      <c r="O114" s="200"/>
    </row>
    <row r="115" spans="1:15">
      <c r="A115" s="162"/>
      <c r="B115" s="163"/>
      <c r="C115" s="183" t="s">
        <v>223</v>
      </c>
      <c r="D115" s="170"/>
      <c r="E115" s="170" t="s">
        <v>224</v>
      </c>
      <c r="F115" s="165"/>
      <c r="G115" s="166">
        <v>0</v>
      </c>
      <c r="H115" s="166">
        <v>0</v>
      </c>
      <c r="I115" s="166"/>
      <c r="J115" s="173">
        <v>0</v>
      </c>
      <c r="K115" s="167"/>
      <c r="L115" s="168"/>
      <c r="M115" s="166"/>
      <c r="N115" s="167"/>
      <c r="O115" s="200"/>
    </row>
    <row r="116" spans="1:15">
      <c r="A116" s="162"/>
      <c r="B116" s="163"/>
      <c r="C116" s="183" t="s">
        <v>225</v>
      </c>
      <c r="D116" s="170"/>
      <c r="E116" s="170"/>
      <c r="F116" s="165"/>
      <c r="G116" s="166" t="e">
        <v>#VALUE!</v>
      </c>
      <c r="H116" s="166" t="e">
        <v>#VALUE!</v>
      </c>
      <c r="I116" s="166"/>
      <c r="J116" s="173">
        <v>0</v>
      </c>
      <c r="K116" s="167"/>
      <c r="L116" s="168"/>
      <c r="M116" s="166"/>
      <c r="N116" s="167"/>
      <c r="O116" s="200"/>
    </row>
    <row r="117" spans="1:15">
      <c r="A117" s="162"/>
      <c r="B117" s="163"/>
      <c r="C117" s="183" t="s">
        <v>226</v>
      </c>
      <c r="D117" s="170"/>
      <c r="E117" s="170"/>
      <c r="F117" s="165"/>
      <c r="G117" s="166" t="e">
        <v>#VALUE!</v>
      </c>
      <c r="H117" s="166" t="e">
        <v>#VALUE!</v>
      </c>
      <c r="I117" s="166"/>
      <c r="J117" s="173">
        <v>0</v>
      </c>
      <c r="K117" s="167"/>
      <c r="L117" s="168"/>
      <c r="M117" s="166"/>
      <c r="N117" s="167"/>
      <c r="O117" s="200"/>
    </row>
    <row r="118" spans="1:15">
      <c r="A118" s="162"/>
      <c r="B118" s="163"/>
      <c r="C118" s="183" t="s">
        <v>227</v>
      </c>
      <c r="D118" s="170"/>
      <c r="E118" s="170"/>
      <c r="F118" s="165"/>
      <c r="G118" s="166" t="e">
        <v>#VALUE!</v>
      </c>
      <c r="H118" s="166" t="e">
        <v>#VALUE!</v>
      </c>
      <c r="I118" s="166"/>
      <c r="J118" s="173">
        <v>0</v>
      </c>
      <c r="K118" s="167"/>
      <c r="L118" s="168"/>
      <c r="M118" s="166"/>
      <c r="N118" s="167"/>
      <c r="O118" s="200"/>
    </row>
    <row r="119" spans="1:15">
      <c r="A119" s="162"/>
      <c r="B119" s="163"/>
      <c r="C119" s="183" t="s">
        <v>228</v>
      </c>
      <c r="D119" s="170"/>
      <c r="E119" s="170"/>
      <c r="F119" s="165"/>
      <c r="G119" s="166" t="e">
        <v>#VALUE!</v>
      </c>
      <c r="H119" s="166" t="e">
        <v>#VALUE!</v>
      </c>
      <c r="I119" s="166"/>
      <c r="J119" s="173">
        <v>5987.8710000000001</v>
      </c>
      <c r="K119" s="167"/>
      <c r="L119" s="168"/>
      <c r="M119" s="166"/>
      <c r="N119" s="167"/>
      <c r="O119" s="200"/>
    </row>
    <row r="120" spans="1:15">
      <c r="A120" s="162"/>
      <c r="B120" s="163"/>
      <c r="C120" s="183" t="s">
        <v>229</v>
      </c>
      <c r="D120" s="170"/>
      <c r="E120" s="170"/>
      <c r="F120" s="165"/>
      <c r="G120" s="166" t="e">
        <v>#VALUE!</v>
      </c>
      <c r="H120" s="166" t="e">
        <v>#VALUE!</v>
      </c>
      <c r="I120" s="166"/>
      <c r="J120" s="173">
        <v>57.6</v>
      </c>
      <c r="K120" s="167"/>
      <c r="L120" s="168"/>
      <c r="M120" s="166"/>
      <c r="N120" s="167"/>
      <c r="O120" s="200"/>
    </row>
    <row r="121" spans="1:15">
      <c r="A121" s="162"/>
      <c r="B121" s="163"/>
      <c r="C121" s="170"/>
      <c r="D121" s="170"/>
      <c r="E121" s="170"/>
      <c r="F121" s="165"/>
      <c r="G121" s="166"/>
      <c r="H121" s="166"/>
      <c r="I121" s="166"/>
      <c r="J121" s="173"/>
      <c r="K121" s="167"/>
      <c r="L121" s="168"/>
      <c r="M121" s="166"/>
      <c r="N121" s="167"/>
      <c r="O121" s="200"/>
    </row>
    <row r="122" spans="1:15" ht="25.5">
      <c r="A122" s="162"/>
      <c r="B122" s="169" t="s">
        <v>230</v>
      </c>
      <c r="C122" s="170" t="s">
        <v>231</v>
      </c>
      <c r="D122" s="170"/>
      <c r="E122" s="170" t="s">
        <v>232</v>
      </c>
      <c r="F122" s="165"/>
      <c r="G122" s="166">
        <v>280.75000999999997</v>
      </c>
      <c r="H122" s="166">
        <v>0</v>
      </c>
      <c r="I122" s="166">
        <v>0</v>
      </c>
      <c r="J122" s="173"/>
      <c r="K122" s="167"/>
      <c r="L122" s="168"/>
      <c r="M122" s="166"/>
      <c r="N122" s="167"/>
      <c r="O122" s="200"/>
    </row>
    <row r="123" spans="1:15" s="244" customFormat="1">
      <c r="A123" s="235"/>
      <c r="B123" s="236"/>
      <c r="C123" s="237" t="s">
        <v>233</v>
      </c>
      <c r="D123" s="237"/>
      <c r="E123" s="238" t="s">
        <v>239</v>
      </c>
      <c r="F123" s="239"/>
      <c r="G123" s="240">
        <v>2.5724499999999999</v>
      </c>
      <c r="H123" s="240">
        <v>0</v>
      </c>
      <c r="I123" s="240">
        <v>0</v>
      </c>
      <c r="J123" s="241">
        <v>0</v>
      </c>
      <c r="K123" s="240">
        <v>0</v>
      </c>
      <c r="L123" s="242">
        <v>0</v>
      </c>
      <c r="M123" s="240">
        <v>0</v>
      </c>
      <c r="N123" s="240">
        <v>0</v>
      </c>
      <c r="O123" s="243"/>
    </row>
    <row r="124" spans="1:15" s="244" customFormat="1" ht="25.5">
      <c r="A124" s="235"/>
      <c r="B124" s="236"/>
      <c r="C124" s="268" t="s">
        <v>309</v>
      </c>
      <c r="D124" s="268"/>
      <c r="E124" s="269" t="s">
        <v>310</v>
      </c>
      <c r="F124" s="239"/>
      <c r="G124" s="240">
        <v>0</v>
      </c>
      <c r="H124" s="240">
        <v>17.42802</v>
      </c>
      <c r="I124" s="240">
        <v>5</v>
      </c>
      <c r="J124" s="241">
        <v>0</v>
      </c>
      <c r="K124" s="240">
        <v>5</v>
      </c>
      <c r="L124" s="242">
        <v>5</v>
      </c>
      <c r="M124" s="240">
        <v>5</v>
      </c>
      <c r="N124" s="240">
        <v>5</v>
      </c>
      <c r="O124" s="243"/>
    </row>
    <row r="125" spans="1:15" s="244" customFormat="1">
      <c r="A125" s="235"/>
      <c r="B125" s="236"/>
      <c r="C125" s="268" t="s">
        <v>311</v>
      </c>
      <c r="D125" s="268"/>
      <c r="E125" s="269" t="s">
        <v>312</v>
      </c>
      <c r="F125" s="239"/>
      <c r="G125" s="240">
        <v>59.94211</v>
      </c>
      <c r="H125" s="240">
        <v>82.192850000000007</v>
      </c>
      <c r="I125" s="240">
        <v>24.999999999999901</v>
      </c>
      <c r="J125" s="241">
        <v>49.999999999999901</v>
      </c>
      <c r="K125" s="240">
        <v>50</v>
      </c>
      <c r="L125" s="242">
        <v>50</v>
      </c>
      <c r="M125" s="240">
        <v>50</v>
      </c>
      <c r="N125" s="240">
        <v>50</v>
      </c>
      <c r="O125" s="243"/>
    </row>
    <row r="126" spans="1:15" s="244" customFormat="1">
      <c r="A126" s="235"/>
      <c r="B126" s="236"/>
      <c r="C126" s="237" t="s">
        <v>233</v>
      </c>
      <c r="D126" s="237"/>
      <c r="E126" s="238" t="s">
        <v>240</v>
      </c>
      <c r="F126" s="239"/>
      <c r="G126" s="240">
        <v>0.37733000000000005</v>
      </c>
      <c r="H126" s="240">
        <v>0</v>
      </c>
      <c r="I126" s="240">
        <v>0.4</v>
      </c>
      <c r="J126" s="241">
        <v>0</v>
      </c>
      <c r="K126" s="240">
        <v>0.5</v>
      </c>
      <c r="L126" s="242">
        <v>0.60000000000000009</v>
      </c>
      <c r="M126" s="240">
        <v>0.60000000000000009</v>
      </c>
      <c r="N126" s="240">
        <v>0.60000000000000009</v>
      </c>
      <c r="O126" s="243"/>
    </row>
    <row r="127" spans="1:15" s="244" customFormat="1">
      <c r="A127" s="235"/>
      <c r="B127" s="236"/>
      <c r="C127" s="237" t="s">
        <v>233</v>
      </c>
      <c r="D127" s="237"/>
      <c r="E127" s="238" t="s">
        <v>241</v>
      </c>
      <c r="F127" s="239"/>
      <c r="G127" s="240">
        <v>0</v>
      </c>
      <c r="H127" s="240">
        <v>-1.0000000000000001E-5</v>
      </c>
      <c r="I127" s="240">
        <v>25</v>
      </c>
      <c r="J127" s="241">
        <v>0</v>
      </c>
      <c r="K127" s="240">
        <v>0</v>
      </c>
      <c r="L127" s="242">
        <v>0</v>
      </c>
      <c r="M127" s="240">
        <v>0</v>
      </c>
      <c r="N127" s="240">
        <v>0</v>
      </c>
      <c r="O127" s="243"/>
    </row>
    <row r="128" spans="1:15" s="244" customFormat="1">
      <c r="A128" s="235"/>
      <c r="B128" s="236"/>
      <c r="C128" s="237" t="s">
        <v>233</v>
      </c>
      <c r="D128" s="237"/>
      <c r="E128" s="238" t="s">
        <v>242</v>
      </c>
      <c r="F128" s="239"/>
      <c r="G128" s="240">
        <v>415.65357999999998</v>
      </c>
      <c r="H128" s="240">
        <v>116.23690000000001</v>
      </c>
      <c r="I128" s="240">
        <v>416</v>
      </c>
      <c r="J128" s="241">
        <v>50</v>
      </c>
      <c r="K128" s="240">
        <v>300</v>
      </c>
      <c r="L128" s="242">
        <v>220</v>
      </c>
      <c r="M128" s="240">
        <v>245</v>
      </c>
      <c r="N128" s="240">
        <v>120</v>
      </c>
      <c r="O128" s="243"/>
    </row>
    <row r="129" spans="1:16" s="244" customFormat="1">
      <c r="A129" s="235"/>
      <c r="B129" s="236"/>
      <c r="C129" s="237" t="s">
        <v>233</v>
      </c>
      <c r="D129" s="237"/>
      <c r="E129" s="238" t="s">
        <v>243</v>
      </c>
      <c r="F129" s="239"/>
      <c r="G129" s="240">
        <v>16.619589999999999</v>
      </c>
      <c r="H129" s="240">
        <v>8.5307999999999993</v>
      </c>
      <c r="I129" s="240">
        <v>36.299999999999997</v>
      </c>
      <c r="J129" s="241">
        <v>0</v>
      </c>
      <c r="K129" s="240">
        <v>40</v>
      </c>
      <c r="L129" s="242">
        <v>39.5</v>
      </c>
      <c r="M129" s="240">
        <v>41</v>
      </c>
      <c r="N129" s="240">
        <v>41.6</v>
      </c>
      <c r="O129" s="243"/>
    </row>
    <row r="130" spans="1:16" s="244" customFormat="1">
      <c r="A130" s="235"/>
      <c r="B130" s="236"/>
      <c r="C130" s="237" t="s">
        <v>233</v>
      </c>
      <c r="D130" s="237"/>
      <c r="E130" s="238" t="s">
        <v>244</v>
      </c>
      <c r="F130" s="239"/>
      <c r="G130" s="240">
        <v>30.305409999999998</v>
      </c>
      <c r="H130" s="240">
        <v>2.4215</v>
      </c>
      <c r="I130" s="240">
        <v>10</v>
      </c>
      <c r="J130" s="241">
        <v>0</v>
      </c>
      <c r="K130" s="240">
        <v>10</v>
      </c>
      <c r="L130" s="242">
        <v>10</v>
      </c>
      <c r="M130" s="240">
        <v>12</v>
      </c>
      <c r="N130" s="240">
        <v>12</v>
      </c>
      <c r="O130" s="243"/>
    </row>
    <row r="131" spans="1:16" s="244" customFormat="1">
      <c r="A131" s="235"/>
      <c r="B131" s="236"/>
      <c r="C131" s="237" t="s">
        <v>233</v>
      </c>
      <c r="D131" s="237"/>
      <c r="E131" s="238" t="s">
        <v>245</v>
      </c>
      <c r="F131" s="239"/>
      <c r="G131" s="240">
        <v>0.26553000000000004</v>
      </c>
      <c r="H131" s="240">
        <v>3.5488900000000001</v>
      </c>
      <c r="I131" s="240">
        <v>10</v>
      </c>
      <c r="J131" s="241">
        <v>0</v>
      </c>
      <c r="K131" s="240">
        <v>10</v>
      </c>
      <c r="L131" s="242">
        <v>10</v>
      </c>
      <c r="M131" s="240">
        <v>10</v>
      </c>
      <c r="N131" s="240">
        <v>10</v>
      </c>
      <c r="O131" s="243"/>
    </row>
    <row r="132" spans="1:16" s="244" customFormat="1">
      <c r="A132" s="235"/>
      <c r="B132" s="236"/>
      <c r="C132" s="237" t="s">
        <v>233</v>
      </c>
      <c r="D132" s="237"/>
      <c r="E132" s="238" t="s">
        <v>300</v>
      </c>
      <c r="F132" s="239"/>
      <c r="G132" s="240">
        <v>8.645620000000001</v>
      </c>
      <c r="H132" s="240">
        <v>15.96152</v>
      </c>
      <c r="I132" s="240">
        <v>20</v>
      </c>
      <c r="J132" s="241">
        <v>45</v>
      </c>
      <c r="K132" s="240">
        <v>25</v>
      </c>
      <c r="L132" s="242">
        <v>25</v>
      </c>
      <c r="M132" s="240">
        <v>25</v>
      </c>
      <c r="N132" s="240">
        <v>30</v>
      </c>
      <c r="O132" s="243"/>
    </row>
    <row r="133" spans="1:16" s="244" customFormat="1">
      <c r="A133" s="235"/>
      <c r="B133" s="236"/>
      <c r="C133" s="237" t="s">
        <v>233</v>
      </c>
      <c r="D133" s="237"/>
      <c r="E133" s="238" t="s">
        <v>246</v>
      </c>
      <c r="F133" s="239"/>
      <c r="G133" s="240">
        <v>0</v>
      </c>
      <c r="H133" s="240">
        <v>0</v>
      </c>
      <c r="I133" s="240">
        <v>0</v>
      </c>
      <c r="J133" s="241">
        <v>0</v>
      </c>
      <c r="K133" s="240">
        <v>0</v>
      </c>
      <c r="L133" s="242">
        <v>0</v>
      </c>
      <c r="M133" s="240">
        <v>0</v>
      </c>
      <c r="N133" s="240">
        <v>0</v>
      </c>
      <c r="O133" s="243"/>
    </row>
    <row r="134" spans="1:16" s="244" customFormat="1">
      <c r="A134" s="235"/>
      <c r="B134" s="236"/>
      <c r="C134" s="237"/>
      <c r="D134" s="237"/>
      <c r="E134" s="237"/>
      <c r="F134" s="239"/>
      <c r="G134" s="240">
        <f>SUM(G123:G133)</f>
        <v>534.38162</v>
      </c>
      <c r="H134" s="270">
        <f t="shared" ref="H134:N134" si="4">SUM(H123:H133)</f>
        <v>246.32047000000003</v>
      </c>
      <c r="I134" s="270">
        <f t="shared" si="4"/>
        <v>547.69999999999993</v>
      </c>
      <c r="J134" s="270">
        <f t="shared" si="4"/>
        <v>144.99999999999989</v>
      </c>
      <c r="K134" s="270">
        <f t="shared" si="4"/>
        <v>440.5</v>
      </c>
      <c r="L134" s="270">
        <f t="shared" si="4"/>
        <v>360.1</v>
      </c>
      <c r="M134" s="270">
        <f t="shared" si="4"/>
        <v>388.6</v>
      </c>
      <c r="N134" s="270">
        <f t="shared" si="4"/>
        <v>269.2</v>
      </c>
      <c r="O134" s="243"/>
    </row>
    <row r="135" spans="1:16">
      <c r="A135" s="211"/>
      <c r="B135" s="212" t="s">
        <v>28</v>
      </c>
      <c r="C135" s="177"/>
      <c r="D135" s="177"/>
      <c r="E135" s="177"/>
      <c r="F135" s="165"/>
      <c r="G135" s="180" t="e">
        <f t="shared" ref="G135:N135" si="5">SUM(G109:G134)</f>
        <v>#VALUE!</v>
      </c>
      <c r="H135" s="180" t="e">
        <f t="shared" si="5"/>
        <v>#VALUE!</v>
      </c>
      <c r="I135" s="180">
        <f t="shared" si="5"/>
        <v>1095.3999999999999</v>
      </c>
      <c r="J135" s="180">
        <f t="shared" si="5"/>
        <v>6403.4710000000005</v>
      </c>
      <c r="K135" s="180">
        <f t="shared" si="5"/>
        <v>881</v>
      </c>
      <c r="L135" s="180">
        <f t="shared" si="5"/>
        <v>720.2</v>
      </c>
      <c r="M135" s="180">
        <f t="shared" si="5"/>
        <v>777.2</v>
      </c>
      <c r="N135" s="180">
        <f t="shared" si="5"/>
        <v>538.4</v>
      </c>
      <c r="O135" s="200"/>
    </row>
    <row r="136" spans="1:16" s="192" customFormat="1">
      <c r="A136" s="188"/>
      <c r="B136" s="213"/>
      <c r="C136" s="203"/>
      <c r="D136" s="203"/>
      <c r="E136" s="203"/>
      <c r="F136" s="165"/>
      <c r="G136" s="199"/>
      <c r="H136" s="199"/>
      <c r="I136" s="197"/>
      <c r="J136" s="198"/>
      <c r="K136" s="199"/>
      <c r="L136" s="199"/>
      <c r="M136" s="197"/>
      <c r="N136" s="197"/>
      <c r="O136" s="214"/>
    </row>
    <row r="137" spans="1:16">
      <c r="A137" s="162">
        <v>5</v>
      </c>
      <c r="B137" s="163" t="s">
        <v>29</v>
      </c>
      <c r="C137" s="164"/>
      <c r="D137" s="164"/>
      <c r="E137" s="164"/>
      <c r="F137" s="165"/>
      <c r="G137" s="166"/>
      <c r="H137" s="166"/>
      <c r="I137" s="166"/>
      <c r="J137" s="173"/>
      <c r="K137" s="167"/>
      <c r="L137" s="168"/>
      <c r="M137" s="166"/>
      <c r="N137" s="167"/>
      <c r="O137" s="200"/>
    </row>
    <row r="138" spans="1:16">
      <c r="A138" s="162"/>
      <c r="B138" s="169" t="s">
        <v>32</v>
      </c>
      <c r="C138" s="170"/>
      <c r="D138" s="170"/>
      <c r="E138" s="170"/>
      <c r="F138" s="165"/>
      <c r="G138" s="166"/>
      <c r="H138" s="166"/>
      <c r="I138" s="166"/>
      <c r="J138" s="173"/>
      <c r="K138" s="167"/>
      <c r="L138" s="168"/>
      <c r="M138" s="166"/>
      <c r="N138" s="167"/>
      <c r="O138" s="200"/>
    </row>
    <row r="139" spans="1:16">
      <c r="A139" s="162"/>
      <c r="B139" s="163"/>
      <c r="C139" s="170"/>
      <c r="D139" s="170"/>
      <c r="E139" s="170"/>
      <c r="F139" s="165"/>
      <c r="G139" s="166"/>
      <c r="H139" s="166"/>
      <c r="I139" s="166"/>
      <c r="J139" s="173"/>
      <c r="K139" s="167"/>
      <c r="L139" s="168"/>
      <c r="M139" s="166"/>
      <c r="N139" s="167"/>
      <c r="O139" s="200"/>
    </row>
    <row r="140" spans="1:16">
      <c r="A140" s="162"/>
      <c r="B140" s="169"/>
      <c r="C140" s="164"/>
      <c r="D140" s="164"/>
      <c r="E140" s="164"/>
      <c r="F140" s="165"/>
      <c r="G140" s="166"/>
      <c r="H140" s="166"/>
      <c r="I140" s="166"/>
      <c r="J140" s="167"/>
      <c r="K140" s="166"/>
      <c r="L140" s="187"/>
      <c r="M140" s="166"/>
      <c r="N140" s="166"/>
      <c r="O140" s="200"/>
    </row>
    <row r="141" spans="1:16" ht="19.5" customHeight="1">
      <c r="A141" s="162"/>
      <c r="B141" s="176" t="s">
        <v>30</v>
      </c>
      <c r="C141" s="215"/>
      <c r="D141" s="215"/>
      <c r="E141" s="215"/>
      <c r="F141" s="165"/>
      <c r="G141" s="180">
        <f t="shared" ref="G141:N141" si="6">SUM(G138:G140)</f>
        <v>0</v>
      </c>
      <c r="H141" s="180">
        <f t="shared" si="6"/>
        <v>0</v>
      </c>
      <c r="I141" s="180">
        <f t="shared" si="6"/>
        <v>0</v>
      </c>
      <c r="J141" s="180">
        <f t="shared" si="6"/>
        <v>0</v>
      </c>
      <c r="K141" s="180">
        <f t="shared" si="6"/>
        <v>0</v>
      </c>
      <c r="L141" s="180">
        <f t="shared" si="6"/>
        <v>0</v>
      </c>
      <c r="M141" s="180">
        <f t="shared" si="6"/>
        <v>0</v>
      </c>
      <c r="N141" s="180">
        <f t="shared" si="6"/>
        <v>0</v>
      </c>
      <c r="O141" s="216"/>
      <c r="P141" s="216"/>
    </row>
    <row r="142" spans="1:16" s="192" customFormat="1" ht="19.5" customHeight="1">
      <c r="A142" s="201"/>
      <c r="B142" s="208"/>
      <c r="C142" s="217"/>
      <c r="D142" s="217"/>
      <c r="E142" s="217"/>
      <c r="F142" s="165"/>
      <c r="G142" s="197"/>
      <c r="H142" s="197"/>
      <c r="I142" s="197"/>
      <c r="J142" s="197"/>
      <c r="K142" s="197"/>
      <c r="L142" s="199"/>
      <c r="M142" s="197"/>
      <c r="N142" s="197"/>
      <c r="O142" s="216"/>
      <c r="P142" s="216"/>
    </row>
    <row r="143" spans="1:16">
      <c r="A143" s="218">
        <v>6</v>
      </c>
      <c r="B143" s="219" t="s">
        <v>54</v>
      </c>
      <c r="C143" s="164"/>
      <c r="D143" s="164"/>
      <c r="E143" s="164"/>
      <c r="F143" s="165"/>
      <c r="G143" s="166"/>
      <c r="H143" s="166"/>
      <c r="I143" s="166"/>
      <c r="J143" s="167"/>
      <c r="K143" s="167"/>
      <c r="L143" s="167"/>
      <c r="M143" s="167"/>
      <c r="N143" s="167"/>
      <c r="O143" s="200"/>
    </row>
    <row r="144" spans="1:16">
      <c r="A144" s="162"/>
      <c r="B144" s="163"/>
      <c r="C144" s="164"/>
      <c r="D144" s="164"/>
      <c r="E144" s="164"/>
      <c r="F144" s="165"/>
      <c r="G144" s="166"/>
      <c r="H144" s="166"/>
      <c r="I144" s="166"/>
      <c r="J144" s="167"/>
      <c r="K144" s="166"/>
      <c r="L144" s="187"/>
      <c r="M144" s="220"/>
      <c r="N144" s="166"/>
      <c r="O144" s="200"/>
    </row>
    <row r="145" spans="1:15">
      <c r="A145" s="221"/>
      <c r="B145" s="222" t="s">
        <v>31</v>
      </c>
      <c r="C145" s="223"/>
      <c r="D145" s="223"/>
      <c r="E145" s="223"/>
      <c r="F145" s="224"/>
      <c r="G145" s="225" t="e">
        <f t="shared" ref="G145:N145" si="7">G25+G38+G106+G135+G141</f>
        <v>#VALUE!</v>
      </c>
      <c r="H145" s="225" t="e">
        <f t="shared" si="7"/>
        <v>#VALUE!</v>
      </c>
      <c r="I145" s="225">
        <f t="shared" si="7"/>
        <v>1565.3999999999999</v>
      </c>
      <c r="J145" s="225">
        <f t="shared" si="7"/>
        <v>32711.489999999994</v>
      </c>
      <c r="K145" s="225">
        <f t="shared" si="7"/>
        <v>961</v>
      </c>
      <c r="L145" s="225">
        <f t="shared" si="7"/>
        <v>1020.2</v>
      </c>
      <c r="M145" s="225">
        <f t="shared" si="7"/>
        <v>1177.2</v>
      </c>
      <c r="N145" s="225">
        <f t="shared" si="7"/>
        <v>938.4</v>
      </c>
      <c r="O145" s="200"/>
    </row>
    <row r="146" spans="1:15">
      <c r="O146" s="200"/>
    </row>
    <row r="147" spans="1:15">
      <c r="A147" s="226">
        <v>1</v>
      </c>
      <c r="B147" s="227" t="s">
        <v>38</v>
      </c>
      <c r="O147" s="200"/>
    </row>
  </sheetData>
  <mergeCells count="7">
    <mergeCell ref="D4:D6"/>
    <mergeCell ref="E4:E6"/>
    <mergeCell ref="A1:N1"/>
    <mergeCell ref="A2:B3"/>
    <mergeCell ref="C2:J3"/>
    <mergeCell ref="K3:L3"/>
    <mergeCell ref="M3:N3"/>
  </mergeCells>
  <pageMargins left="0.78740157480314998" right="0.78740157480314998" top="0.98425196850393704" bottom="0.98425196850393704" header="0.511811023622047" footer="0.511811023622047"/>
  <pageSetup paperSize="8" scale="45" orientation="portrait" r:id="rId1"/>
  <headerFooter alignWithMargins="0">
    <oddHeader>&amp;L&amp;"Arial,Fett"&amp;12Zwischenrechnung&amp;RAlle Angaben in T€, sofern nicht anders angegeben</oddHead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Deckblatt</vt:lpstr>
      <vt:lpstr>Erfolgsplan</vt:lpstr>
      <vt:lpstr>Vermögensplan</vt:lpstr>
      <vt:lpstr>Investitionsplan</vt:lpstr>
      <vt:lpstr>Differenzierung GBE</vt:lpstr>
      <vt:lpstr>Einzelansätze</vt:lpstr>
      <vt:lpstr>Zwischenrechnung</vt:lpstr>
      <vt:lpstr>Einzelansätze!_ftn1</vt:lpstr>
      <vt:lpstr>Einzelansätze!_ftn2</vt:lpstr>
      <vt:lpstr>'Differenzierung GBE'!Druckbereich</vt:lpstr>
      <vt:lpstr>Einzelansätze!Druckbereich</vt:lpstr>
      <vt:lpstr>Investitionsplan!Drucktitel</vt:lpstr>
      <vt:lpstr>Deckblatt!Print_Area</vt:lpstr>
      <vt:lpstr>Erfolgsplan!Print_Area</vt:lpstr>
      <vt:lpstr>Investitionsplan!Print_Area</vt:lpstr>
      <vt:lpstr>Vermögensplan!Print_Area</vt:lpstr>
      <vt:lpstr>Zwischenrechnung!Print_Area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2018-05-22T14:15:12Z</dcterms:created>
  <dcterms:modified xsi:type="dcterms:W3CDTF">2018-05-22T14:15:16Z</dcterms:modified>
</cp:coreProperties>
</file>