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45" windowWidth="20730" windowHeight="9645" firstSheet="3" activeTab="5"/>
  </bookViews>
  <sheets>
    <sheet name="Deckblatt" sheetId="38" r:id="rId1"/>
    <sheet name="Erfolgsplan" sheetId="71" r:id="rId2"/>
    <sheet name="Vermögensplan" sheetId="48" r:id="rId3"/>
    <sheet name="Investitionsplan" sheetId="67" r:id="rId4"/>
    <sheet name="Differenzierung GBE" sheetId="72" r:id="rId5"/>
    <sheet name="Einzelansätze" sheetId="75" r:id="rId6"/>
  </sheets>
  <definedNames>
    <definedName name="_ftn1" localSheetId="5">Einzelansätze!$A$31</definedName>
    <definedName name="_ftn2" localSheetId="5">Einzelansätze!$A$32</definedName>
    <definedName name="_xlnm.Print_Area" localSheetId="4">'Differenzierung GBE'!$A$1:$M$10</definedName>
    <definedName name="_xlnm.Print_Area" localSheetId="5">Einzelansätze!$A$1:$J$28</definedName>
    <definedName name="_xlnm.Print_Area" localSheetId="1">Erfolgsplan!$A$1:$J$41</definedName>
    <definedName name="_xlnm.Print_Area" localSheetId="3">Investitionsplan!$A$1:$M$82</definedName>
    <definedName name="_xlnm.Print_Area" localSheetId="2">Vermögensplan!$A$1:$J$39</definedName>
    <definedName name="Print_Area" localSheetId="0">Deckblatt!$A$1:$G$35</definedName>
    <definedName name="Print_Area" localSheetId="4">'Differenzierung GBE'!#REF!</definedName>
    <definedName name="Print_Area" localSheetId="1">Erfolgsplan!$B$1:$J$60</definedName>
    <definedName name="Print_Area" localSheetId="3">Investitionsplan!$A$1:$M$76</definedName>
    <definedName name="Print_Area" localSheetId="2">Vermögensplan!$B$1:$J$39</definedName>
  </definedNames>
  <calcPr calcId="145621"/>
</workbook>
</file>

<file path=xl/calcChain.xml><?xml version="1.0" encoding="utf-8"?>
<calcChain xmlns="http://schemas.openxmlformats.org/spreadsheetml/2006/main">
  <c r="C20" i="48" l="1"/>
  <c r="C29" i="48"/>
  <c r="F7" i="72" l="1"/>
  <c r="J10" i="48" l="1"/>
  <c r="H22" i="48"/>
  <c r="G22" i="48"/>
  <c r="H12" i="48"/>
  <c r="G12" i="48"/>
  <c r="F21" i="48" l="1"/>
  <c r="J34" i="48" l="1"/>
  <c r="I34" i="48"/>
  <c r="H34" i="48"/>
  <c r="J23" i="75" l="1"/>
  <c r="I23" i="75"/>
  <c r="J16" i="75"/>
  <c r="I16" i="75"/>
  <c r="J10" i="75"/>
  <c r="J18" i="75" s="1"/>
  <c r="I10" i="75"/>
  <c r="I18" i="75" l="1"/>
  <c r="M9" i="72"/>
  <c r="L9" i="72"/>
  <c r="M8" i="72"/>
  <c r="L8" i="72"/>
  <c r="M7" i="72"/>
  <c r="L7" i="72"/>
  <c r="F20" i="48" l="1"/>
  <c r="F17" i="48" l="1"/>
  <c r="G11" i="71"/>
  <c r="F28" i="67" l="1"/>
  <c r="E11" i="71" l="1"/>
  <c r="D10" i="48"/>
  <c r="E34" i="48" l="1"/>
  <c r="G34" i="48"/>
  <c r="G8" i="72" l="1"/>
  <c r="H8" i="72"/>
  <c r="I8" i="72"/>
  <c r="J8" i="72"/>
  <c r="K8" i="72"/>
  <c r="F8" i="72"/>
  <c r="G7" i="72"/>
  <c r="H7" i="72"/>
  <c r="I7" i="72"/>
  <c r="J7" i="72"/>
  <c r="K7" i="72"/>
  <c r="K9" i="72"/>
  <c r="J9" i="72"/>
  <c r="I9" i="72"/>
  <c r="H9" i="72"/>
  <c r="G9" i="72"/>
  <c r="F9" i="72"/>
  <c r="J7" i="48" l="1"/>
  <c r="J20" i="48" s="1"/>
  <c r="I7" i="48"/>
  <c r="H7" i="48"/>
  <c r="H20" i="48" s="1"/>
  <c r="G7" i="48"/>
  <c r="F7" i="48"/>
  <c r="E7" i="48"/>
  <c r="D7" i="48"/>
  <c r="C7" i="48"/>
  <c r="M65" i="67"/>
  <c r="L65" i="67"/>
  <c r="K65" i="67"/>
  <c r="J65" i="67"/>
  <c r="I65" i="67"/>
  <c r="I73" i="67" s="1"/>
  <c r="F65" i="67"/>
  <c r="M55" i="67"/>
  <c r="L55" i="67"/>
  <c r="K55" i="67"/>
  <c r="J55" i="67"/>
  <c r="J73" i="67" s="1"/>
  <c r="H55" i="67"/>
  <c r="G55" i="67"/>
  <c r="F55" i="67"/>
  <c r="M28" i="67"/>
  <c r="L28" i="67"/>
  <c r="K28" i="67"/>
  <c r="J28" i="67"/>
  <c r="J77" i="67" s="1"/>
  <c r="I28" i="67"/>
  <c r="I77" i="67" s="1"/>
  <c r="H28" i="67"/>
  <c r="G28" i="67"/>
  <c r="F34" i="48"/>
  <c r="D34" i="48"/>
  <c r="C34" i="48"/>
  <c r="L73" i="67" l="1"/>
  <c r="L77" i="67" s="1"/>
  <c r="M73" i="67"/>
  <c r="M77" i="67" s="1"/>
  <c r="J8" i="48" s="1"/>
  <c r="J21" i="48" s="1"/>
  <c r="K73" i="67"/>
  <c r="K77" i="67" s="1"/>
  <c r="G20" i="48"/>
  <c r="E20" i="48"/>
  <c r="I20" i="48"/>
  <c r="H73" i="67"/>
  <c r="F73" i="67"/>
  <c r="G73" i="67"/>
  <c r="F8" i="48"/>
  <c r="J24" i="48"/>
  <c r="I24" i="48"/>
  <c r="H24" i="48"/>
  <c r="G24" i="48"/>
  <c r="F24" i="48"/>
  <c r="E24" i="48"/>
  <c r="D24" i="48"/>
  <c r="D20" i="48" s="1"/>
  <c r="C24" i="48"/>
  <c r="E8" i="48" l="1"/>
  <c r="E21" i="48" s="1"/>
  <c r="H77" i="67"/>
  <c r="D8" i="48"/>
  <c r="F77" i="67"/>
  <c r="C8" i="48" s="1"/>
  <c r="G77" i="67"/>
  <c r="G8" i="48"/>
  <c r="G21" i="48" s="1"/>
  <c r="I8" i="48"/>
  <c r="I21" i="48" s="1"/>
  <c r="H8" i="48"/>
  <c r="H21" i="48" s="1"/>
  <c r="J15" i="48"/>
  <c r="I15" i="48"/>
  <c r="H15" i="48"/>
  <c r="G15" i="48"/>
  <c r="F15" i="48"/>
  <c r="E15" i="48"/>
  <c r="D15" i="48"/>
  <c r="C15" i="48"/>
  <c r="J13" i="48"/>
  <c r="F13" i="48"/>
  <c r="J6" i="48"/>
  <c r="F6" i="48"/>
  <c r="D6" i="48"/>
  <c r="I24" i="71"/>
  <c r="D34" i="71"/>
  <c r="J15" i="71"/>
  <c r="I15" i="71"/>
  <c r="H15" i="71"/>
  <c r="G15" i="71"/>
  <c r="F15" i="71"/>
  <c r="E15" i="71"/>
  <c r="D15" i="71"/>
  <c r="C15" i="71"/>
  <c r="J24" i="71"/>
  <c r="H24" i="71"/>
  <c r="G24" i="71"/>
  <c r="F24" i="71"/>
  <c r="E24" i="71"/>
  <c r="D24" i="71"/>
  <c r="C24" i="71"/>
  <c r="C29" i="71" s="1"/>
  <c r="J13" i="71"/>
  <c r="I13" i="71"/>
  <c r="H13" i="71"/>
  <c r="G13" i="71"/>
  <c r="F13" i="71"/>
  <c r="E13" i="71"/>
  <c r="D13" i="71"/>
  <c r="C13" i="71"/>
  <c r="J7" i="71"/>
  <c r="I7" i="71"/>
  <c r="H7" i="71"/>
  <c r="G7" i="71"/>
  <c r="F7" i="71"/>
  <c r="E7" i="71"/>
  <c r="D7" i="71"/>
  <c r="C7" i="71"/>
  <c r="D13" i="48" l="1"/>
  <c r="C13" i="48"/>
  <c r="C6" i="48"/>
  <c r="E6" i="48"/>
  <c r="E13" i="48"/>
  <c r="I6" i="48"/>
  <c r="I13" i="48"/>
  <c r="H6" i="48"/>
  <c r="G13" i="48"/>
  <c r="H13" i="48"/>
  <c r="G6" i="48"/>
  <c r="D29" i="71"/>
  <c r="E29" i="71"/>
  <c r="F29" i="71"/>
  <c r="G29" i="71"/>
  <c r="H29" i="71"/>
  <c r="I29" i="71"/>
  <c r="J29" i="71"/>
  <c r="C23" i="75" l="1"/>
  <c r="D23" i="75"/>
  <c r="E23" i="75"/>
  <c r="F23" i="75"/>
  <c r="C16" i="75"/>
  <c r="D16" i="75"/>
  <c r="E16" i="75"/>
  <c r="F16" i="75"/>
  <c r="C10" i="75"/>
  <c r="D10" i="75"/>
  <c r="E10" i="75"/>
  <c r="F10" i="75"/>
  <c r="F18" i="75" l="1"/>
  <c r="E18" i="75"/>
  <c r="D18" i="75"/>
  <c r="C18" i="75"/>
  <c r="H23" i="75"/>
  <c r="G23" i="75"/>
  <c r="B23" i="75"/>
  <c r="H16" i="75"/>
  <c r="G16" i="75"/>
  <c r="B16" i="75"/>
  <c r="H10" i="75"/>
  <c r="G10" i="75"/>
  <c r="B10" i="75"/>
  <c r="B18" i="75" l="1"/>
  <c r="G18" i="75"/>
  <c r="H18" i="75"/>
  <c r="E34" i="71" l="1"/>
  <c r="F34" i="71"/>
  <c r="G34" i="71"/>
  <c r="H34" i="71"/>
  <c r="I34" i="71"/>
  <c r="J34" i="71"/>
  <c r="C34" i="71"/>
  <c r="D38" i="71" l="1"/>
  <c r="E38" i="71"/>
  <c r="F38" i="71"/>
  <c r="G38" i="71"/>
  <c r="H38" i="71"/>
  <c r="I38" i="71"/>
  <c r="J38" i="71"/>
  <c r="C38" i="71"/>
  <c r="E30" i="71" l="1"/>
  <c r="E35" i="71" l="1"/>
  <c r="E41" i="71" s="1"/>
  <c r="E14" i="48" s="1"/>
  <c r="C30" i="71"/>
  <c r="E19" i="48" l="1"/>
  <c r="C35" i="71"/>
  <c r="C41" i="71" s="1"/>
  <c r="C14" i="48" s="1"/>
  <c r="C19" i="48" s="1"/>
  <c r="C18" i="48" s="1"/>
  <c r="C39" i="48" s="1"/>
  <c r="E18" i="48" l="1"/>
  <c r="E39" i="48" s="1"/>
  <c r="F30" i="71"/>
  <c r="G30" i="71"/>
  <c r="H30" i="71"/>
  <c r="I30" i="71"/>
  <c r="J30" i="71"/>
  <c r="D30" i="71"/>
  <c r="G35" i="71" l="1"/>
  <c r="G41" i="71" s="1"/>
  <c r="G14" i="48" l="1"/>
  <c r="H35" i="71"/>
  <c r="H41" i="71" s="1"/>
  <c r="J35" i="71"/>
  <c r="J41" i="71" s="1"/>
  <c r="F35" i="71"/>
  <c r="F41" i="71" s="1"/>
  <c r="F14" i="48" s="1"/>
  <c r="F19" i="48" s="1"/>
  <c r="F18" i="48" s="1"/>
  <c r="F39" i="48" s="1"/>
  <c r="D35" i="71"/>
  <c r="D41" i="71" s="1"/>
  <c r="D14" i="48" s="1"/>
  <c r="D19" i="48" s="1"/>
  <c r="D18" i="48" s="1"/>
  <c r="D39" i="48" s="1"/>
  <c r="I35" i="71"/>
  <c r="I41" i="71" s="1"/>
  <c r="J14" i="48" l="1"/>
  <c r="I14" i="48"/>
  <c r="H14" i="48"/>
  <c r="G19" i="48"/>
  <c r="G18" i="48" s="1"/>
  <c r="J19" i="48" l="1"/>
  <c r="J18" i="48" s="1"/>
  <c r="J39" i="48" s="1"/>
  <c r="I19" i="48"/>
  <c r="H19" i="48"/>
  <c r="H18" i="48" s="1"/>
  <c r="H39" i="48" s="1"/>
  <c r="G39" i="48"/>
  <c r="I18" i="48" l="1"/>
  <c r="I39" i="48" s="1"/>
</calcChain>
</file>

<file path=xl/sharedStrings.xml><?xml version="1.0" encoding="utf-8"?>
<sst xmlns="http://schemas.openxmlformats.org/spreadsheetml/2006/main" count="318" uniqueCount="244">
  <si>
    <t>Betriebsergebnis</t>
  </si>
  <si>
    <t>Zinsaufwand</t>
  </si>
  <si>
    <t>Zinserträge</t>
  </si>
  <si>
    <t>Beteiligungsergebnis</t>
  </si>
  <si>
    <t>Finanzergebnis</t>
  </si>
  <si>
    <t>Inhaltsübersicht</t>
  </si>
  <si>
    <t>bezogene Leistungen</t>
  </si>
  <si>
    <t>1. Erfolgsplan</t>
  </si>
  <si>
    <t>2. Vermögensplan</t>
  </si>
  <si>
    <t>Planungszeitraum:</t>
  </si>
  <si>
    <t>Bestandsveränderung</t>
  </si>
  <si>
    <t>sonstiger betrieblicher Aufwand</t>
  </si>
  <si>
    <t>Summe Aufwand</t>
  </si>
  <si>
    <t>Ergeb. d. gewöhnl. Geschäftstätigkeit</t>
  </si>
  <si>
    <t>Ergebnis nach Steuern</t>
  </si>
  <si>
    <t>Bezeichnung</t>
  </si>
  <si>
    <t>zuständiges Fachressort:</t>
  </si>
  <si>
    <t>lfd. Nr.</t>
  </si>
  <si>
    <t>Projekte</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</si>
  <si>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</si>
  <si>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</si>
  <si>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</si>
  <si>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</si>
  <si>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</si>
  <si>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</si>
  <si>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</si>
  <si>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</si>
  <si>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</si>
  <si>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</si>
  <si>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</si>
  <si>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</si>
  <si>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t>Summe Investitionen</t>
  </si>
  <si>
    <t>Projekt 1</t>
  </si>
  <si>
    <t>Projekt 2</t>
  </si>
  <si>
    <t>1.1.</t>
  </si>
  <si>
    <t>1.2.</t>
  </si>
  <si>
    <t>…</t>
  </si>
  <si>
    <t>3.1.</t>
  </si>
  <si>
    <t>Gesamtleistung</t>
  </si>
  <si>
    <t>Abschreibungen</t>
  </si>
  <si>
    <t>a.o. Ergebnis</t>
  </si>
  <si>
    <t>Der Planungszeitraum orientiert sich an den Investitionsvorhaben.</t>
  </si>
  <si>
    <t>Finanzplan</t>
  </si>
  <si>
    <t>Wirtschaftsplan</t>
  </si>
  <si>
    <t>Wirtschaftsplan für das</t>
  </si>
  <si>
    <t>Restbuchwerte Anlangenabgänge</t>
  </si>
  <si>
    <t>Entnahme von Eigenmitteln</t>
  </si>
  <si>
    <t>Erhaltene Drittmittel</t>
  </si>
  <si>
    <t>Zuführungen aus dem Haushalt</t>
  </si>
  <si>
    <t>Summe Mittelherkunft</t>
  </si>
  <si>
    <t>Summe Mittelbedarf</t>
  </si>
  <si>
    <t>Investitionen</t>
  </si>
  <si>
    <t>Mittelverwendung Umlaufvermögen</t>
  </si>
  <si>
    <t>Zuführungen von Rücklagen</t>
  </si>
  <si>
    <t>Kredittilgung</t>
  </si>
  <si>
    <t>Abführung an den Haushalt</t>
  </si>
  <si>
    <t>Sonst. Sondervermögen:</t>
  </si>
  <si>
    <t>Kreditaufnahme</t>
  </si>
  <si>
    <r>
      <t>Summe übrige Investitionen unter 250 T€</t>
    </r>
    <r>
      <rPr>
        <b/>
        <sz val="10"/>
        <rFont val="TondoKB"/>
      </rPr>
      <t xml:space="preserve">  </t>
    </r>
  </si>
  <si>
    <t>Genehmigung durch Beschluss des Sonder-vermögensaus-schusses vom (TT.MM.JJ)</t>
  </si>
  <si>
    <t>a.o. Erträge</t>
  </si>
  <si>
    <t>a. o. Aufwand</t>
  </si>
  <si>
    <t xml:space="preserve">Steuern vom Eink. und Ertrag </t>
  </si>
  <si>
    <t>sonstige Steuern</t>
  </si>
  <si>
    <t>davon Geschäftsbesorgungsentgelte</t>
  </si>
  <si>
    <t>3. Investitionsplan</t>
  </si>
  <si>
    <t>6a</t>
  </si>
  <si>
    <t>Entgeltzahlungen aus dem Sondervermögen</t>
  </si>
  <si>
    <t>lfd. Vertrag</t>
  </si>
  <si>
    <t>Vertragsinhalt</t>
  </si>
  <si>
    <t>Entgelt</t>
  </si>
  <si>
    <t>4. Differenzierung der Geschäftsbesorgungsentgelte</t>
  </si>
  <si>
    <t>sonstige Erträge</t>
  </si>
  <si>
    <t>8a</t>
  </si>
  <si>
    <t>Haushaltsstelle</t>
  </si>
  <si>
    <t>1. Zuführungen aus dem HH¹ bzw. Forderungen an den Haushalt²</t>
  </si>
  <si>
    <t>Aus den folgenden Haushaltsstellen wurden/werden die Zuführungen geleistet:</t>
  </si>
  <si>
    <t>Zwischensumme:</t>
  </si>
  <si>
    <t>2. Sonstige Zuführungen</t>
  </si>
  <si>
    <t>Summe Zuführungen:</t>
  </si>
  <si>
    <t>3. Zahlungen an den Haushalt</t>
  </si>
  <si>
    <t>Summe Abführungen:</t>
  </si>
  <si>
    <t>Hinweis: Die Zahlungen sind synchron im SV und im Kernhaushalt abzubilden.</t>
  </si>
  <si>
    <t>5. Einzelansätze zu Zahlungen und Forderungen an den Haushalt</t>
  </si>
  <si>
    <t>Ist</t>
  </si>
  <si>
    <t>Prognose</t>
  </si>
  <si>
    <t>Planung</t>
  </si>
  <si>
    <t>Planjahr</t>
  </si>
  <si>
    <t>Plan</t>
  </si>
  <si>
    <t>Planungsgrößen</t>
  </si>
  <si>
    <t>Umsatzerlöse</t>
  </si>
  <si>
    <t>Jahresüberschuss/Jahresfehlbetrag</t>
  </si>
  <si>
    <t>Saldo sonst. nicht liquiditätsw. Aufwendungen/Erträge</t>
  </si>
  <si>
    <t>4. Differenzierung der Geschäftsbesorgungsentgelte für die sonstigen Sondervermögen</t>
  </si>
  <si>
    <t>Zweckbestimmung/Zahlungsgrund</t>
  </si>
  <si>
    <t>Jahre 2018 bis 2021</t>
  </si>
  <si>
    <t>Sonstige Sondervermögen Überseestadt 2018 / 2019</t>
  </si>
  <si>
    <t>Sondervermögen Überseestadt</t>
  </si>
  <si>
    <t>1a</t>
  </si>
  <si>
    <t>davon Mieten und Erbbauzinsen</t>
  </si>
  <si>
    <t>1b</t>
  </si>
  <si>
    <t>davon Grundstückserlöse</t>
  </si>
  <si>
    <t>1c</t>
  </si>
  <si>
    <t>davon übrige Erlöse</t>
  </si>
  <si>
    <t>6b</t>
  </si>
  <si>
    <t>6c</t>
  </si>
  <si>
    <t>davon Unterhaltung Infrastruktur</t>
  </si>
  <si>
    <t>6d</t>
  </si>
  <si>
    <t>davon Sanierung Infrastruktur</t>
  </si>
  <si>
    <t>6e</t>
  </si>
  <si>
    <t>davon Sanierung Gebäude</t>
  </si>
  <si>
    <t>6f</t>
  </si>
  <si>
    <t>davon Spiel- und Sportanlagen</t>
  </si>
  <si>
    <t>6g</t>
  </si>
  <si>
    <t>davon übriger Aufwand</t>
  </si>
  <si>
    <t>davon liegenschaftsbezogen</t>
  </si>
  <si>
    <t>8b</t>
  </si>
  <si>
    <t>davon Marketing</t>
  </si>
  <si>
    <t>8c</t>
  </si>
  <si>
    <t>davon Infrastrukturaufwand</t>
  </si>
  <si>
    <t>8d</t>
  </si>
  <si>
    <t>davon beschlossene Maßnahmen</t>
  </si>
  <si>
    <t>davon geplante Maßnahmen</t>
  </si>
  <si>
    <t>11a</t>
  </si>
  <si>
    <t>11b</t>
  </si>
  <si>
    <t>11c</t>
  </si>
  <si>
    <t>davon für Deckung Erfolgsplan</t>
  </si>
  <si>
    <t>davon für beschlossene Maßnahmen</t>
  </si>
  <si>
    <t>davon für geplante Maßnahmen</t>
  </si>
  <si>
    <t>13a</t>
  </si>
  <si>
    <t>davon GRW-Mittel</t>
  </si>
  <si>
    <t>13b</t>
  </si>
  <si>
    <t>davon GRW-Mittel für geplante Maßnahmen</t>
  </si>
  <si>
    <t>13c</t>
  </si>
  <si>
    <t>davon GAK-Mittel</t>
  </si>
  <si>
    <t>13d</t>
  </si>
  <si>
    <t>davon GAK-Mittel für geplante Maßnahmen</t>
  </si>
  <si>
    <t>13e</t>
  </si>
  <si>
    <t>davon EFRE-Mittel</t>
  </si>
  <si>
    <t>13f</t>
  </si>
  <si>
    <t>davon EFRE-Mittel für geplante Maßnahmen</t>
  </si>
  <si>
    <t>13g</t>
  </si>
  <si>
    <t>13h</t>
  </si>
  <si>
    <t>davon Nationale Projekte Städtebau (BUND)</t>
  </si>
  <si>
    <t>13i</t>
  </si>
  <si>
    <t>davon Beitrag Privater Spiel- u Sportanlagen</t>
  </si>
  <si>
    <t>davon ÖPNVG für geplante Maßnahmen</t>
  </si>
  <si>
    <t>14a</t>
  </si>
  <si>
    <t>14b</t>
  </si>
  <si>
    <t>14c</t>
  </si>
  <si>
    <t>davon für Geschäftsbesorgung Sofortprogramm Wohnen</t>
  </si>
  <si>
    <t>2.1. bewilligte Maßnahmen</t>
  </si>
  <si>
    <t>Ausgleichsmaßnahme Lesum</t>
  </si>
  <si>
    <t>Grunderwerb Hafenvorstadt</t>
  </si>
  <si>
    <t>Umbau Bahnmeisterei</t>
  </si>
  <si>
    <t>Gebäudesanierung Sonstige</t>
  </si>
  <si>
    <t>2.2. geplante Maßnahmen</t>
  </si>
  <si>
    <t>Grunderwerb Reimer</t>
  </si>
  <si>
    <t>Sanierung Reetec-Gebäude</t>
  </si>
  <si>
    <t>Sanierung Musikergebäude</t>
  </si>
  <si>
    <t>5.1. bewilligte Maßnahmen</t>
  </si>
  <si>
    <t>Ausgleichsmaßnahme Lesum / Rückbau Überseehafen</t>
  </si>
  <si>
    <t>Erschließung Quartier Überseetor</t>
  </si>
  <si>
    <t>Erschließung Holz- und Fabrikenhafen</t>
  </si>
  <si>
    <t>Erschließung Quartier Hafenvorstadt</t>
  </si>
  <si>
    <t>Erschließung Quartier Europahafen</t>
  </si>
  <si>
    <t>Projektsteuerung</t>
  </si>
  <si>
    <t>Grundlagenplanung</t>
  </si>
  <si>
    <t>Hochwasserschutz</t>
  </si>
  <si>
    <t>Straßensanierung</t>
  </si>
  <si>
    <t>Fortführung ZZZ</t>
  </si>
  <si>
    <t xml:space="preserve">Verkehrskonzept </t>
  </si>
  <si>
    <t>Anleger Landmark</t>
  </si>
  <si>
    <t>Spiel- und Sportanlagen</t>
  </si>
  <si>
    <t>Mai 1999</t>
  </si>
  <si>
    <t>07.11.2012</t>
  </si>
  <si>
    <r>
      <t>49</t>
    </r>
    <r>
      <rPr>
        <vertAlign val="superscript"/>
        <sz val="10"/>
        <rFont val="Arial"/>
        <family val="2"/>
      </rPr>
      <t>2</t>
    </r>
  </si>
  <si>
    <t>05.12.2007</t>
  </si>
  <si>
    <t>04.03.2015</t>
  </si>
  <si>
    <t>01.12.2010</t>
  </si>
  <si>
    <t>04.11.2015</t>
  </si>
  <si>
    <t>2</t>
  </si>
  <si>
    <t>3</t>
  </si>
  <si>
    <t>30.07.2013</t>
  </si>
  <si>
    <t>27.11.2013</t>
  </si>
  <si>
    <t>29.05.2013</t>
  </si>
  <si>
    <t>bis zu 97</t>
  </si>
  <si>
    <t>Anteil Drittmittel³</t>
  </si>
  <si>
    <t>5.2. geplante Maßnahmen</t>
  </si>
  <si>
    <t>davon Abbruch</t>
  </si>
  <si>
    <t>davon Straßen</t>
  </si>
  <si>
    <t>davon HWS</t>
  </si>
  <si>
    <t>davon Südseite Holz- und Fabrikenhafen</t>
  </si>
  <si>
    <t>davon Nordseite Holz- und Fabrikenhafen</t>
  </si>
  <si>
    <t>Platz zwischen Schuppen 1 und 3 (Planung)</t>
  </si>
  <si>
    <t>Nebenanlagen vor Schuppen 3</t>
  </si>
  <si>
    <t>Hafenbezogene Aufgaben</t>
  </si>
  <si>
    <t>Senator für Wirtschaft, Arbeit und Häfen</t>
  </si>
  <si>
    <t>Erschließung Quartier Hafenkante</t>
  </si>
  <si>
    <r>
      <t>Erschließung Quartier Hafenkante</t>
    </r>
    <r>
      <rPr>
        <vertAlign val="superscript"/>
        <sz val="10"/>
        <rFont val="Arial"/>
        <family val="2"/>
      </rPr>
      <t>4</t>
    </r>
  </si>
  <si>
    <t>Entwicklung Südseite Europahafen</t>
  </si>
  <si>
    <t xml:space="preserve">Umsetzung Verkehrskonzept </t>
  </si>
  <si>
    <t>Straßensanierung (Planung)</t>
  </si>
  <si>
    <t>3708/884 40-4</t>
  </si>
  <si>
    <t>An das Sondervermögen Überseestadt für Erschließungsmaßnahmen (ohne EFRE)</t>
  </si>
  <si>
    <t>Hafenkante - Weiche Kante</t>
  </si>
  <si>
    <t>Erschließung Hafenkante</t>
  </si>
  <si>
    <t xml:space="preserve">Grunderwerb Kellogg </t>
  </si>
  <si>
    <t>Sondervermögen / Zahlungspflichtiger / 
HH-Stelle</t>
  </si>
  <si>
    <t>Geschäftsbesorger / Zahlungsempfänger</t>
  </si>
  <si>
    <t>¹    betrifft die Jahre 2015 und 2016.</t>
  </si>
  <si>
    <t>²    betrifft die Jahre 2017 bis 2021.</t>
  </si>
  <si>
    <t xml:space="preserve">Entgelt (Ist-Kosten) auf der Basis im Jahr 2015 preisge-prüfter Stundensätze der WFB mit einer jährlichen Fortschreibung von +1%. 
</t>
  </si>
  <si>
    <t>EFRE (3708/884 40-4)</t>
  </si>
  <si>
    <t>Sonstiges Sondervermögen Überseestadt</t>
  </si>
  <si>
    <t>SV Überseestadt</t>
  </si>
  <si>
    <t>Wegweisungskonzept</t>
  </si>
  <si>
    <t>Straßensanierung (Umsetzung)</t>
  </si>
  <si>
    <t>Grunderwerb Vollers - Schuppen 4</t>
  </si>
  <si>
    <t>davon als Liquiditätsrückführung</t>
  </si>
  <si>
    <t>davon für Abführung an den Haushalt (Pos. 5)</t>
  </si>
  <si>
    <t>Abführung vom Sondervermögen Überseestadt</t>
  </si>
  <si>
    <t>Anbindung LKW-Verkehre</t>
  </si>
  <si>
    <t>Roh-, Hilfs- u. Betriebsstoffe/bezogene Waren</t>
  </si>
  <si>
    <t>3708/334 02-1</t>
  </si>
  <si>
    <t>Ist
2015</t>
  </si>
  <si>
    <t>Ist
2016</t>
  </si>
  <si>
    <t>Prognose 
2017</t>
  </si>
  <si>
    <t>Plan 
2017</t>
  </si>
  <si>
    <t>Plan 
2018</t>
  </si>
  <si>
    <t>Plan 
2019</t>
  </si>
  <si>
    <t>Plan 
2020</t>
  </si>
  <si>
    <t>Plan 
2021</t>
  </si>
  <si>
    <t xml:space="preserve">Insbesondere aufgrund der Abgrenzungsschwierigkeiten zwischen der Quartiersbezeichnung "Überseepark" und der Grünanlage "Überseepark" wurde in Abstimmung mit dem Beirat Walle und den bereits im Quartier tätigen Investoren die Bezeichnung des Quartiers "Überseepark" in "Hafenkante" geändert. </t>
  </si>
  <si>
    <t>Der Drittmittelanteil bezieht sich ausschließlich auf den hier im Wirtschafts- und Finanzplan dargestellten Zeitraum und schließt bremische Komplementärmittel mit ein. Bezogen auf das Gesamtprojekt  "Neuordnung Überseestadt" wird aktuell von einem Drittmittelanteil in Höhe von etwa 27 % ausgegangen.</t>
  </si>
  <si>
    <t>WFB Wirtschaftsförderung Bremen GmbH</t>
  </si>
  <si>
    <t>Erschließung / Hochbau, insbes. kaufm. Dienste, Immobilien</t>
  </si>
  <si>
    <t>bremenports GmbH</t>
  </si>
  <si>
    <t>bremenports erhält für ihre Tätigkeit ein Entgelt nach Stundensätzen, die als Selbstkostenerstattungs- preis gemäß der Verord-nung PR Nr. 30/53 über die Preise bei öffentlichen Auf-trägen in Verbindung mit den Leitsätzen für die Preiser-mittlung aufgrund von Selbstkosten (LSP, Anlage zur Verordnung PR Nr. 30/53) in der jeweils gültigen Fassung festzulegen sind, maximal pro Kalenderjahr das im jeweiligen Wirt-schaftsplan der bremenports ausgewiesene Entgelt.</t>
  </si>
  <si>
    <r>
      <t>GRW-Förderung (Bund/Land)</t>
    </r>
    <r>
      <rPr>
        <vertAlign val="superscript"/>
        <sz val="10"/>
        <color theme="1"/>
        <rFont val="Arial"/>
        <family val="2"/>
      </rPr>
      <t>3</t>
    </r>
  </si>
  <si>
    <r>
      <t>GAK-Förderung (Bund/Land)</t>
    </r>
    <r>
      <rPr>
        <vertAlign val="superscript"/>
        <sz val="10"/>
        <color theme="1"/>
        <rFont val="Arial"/>
        <family val="2"/>
      </rPr>
      <t>4</t>
    </r>
  </si>
  <si>
    <r>
      <rPr>
        <vertAlign val="superscript"/>
        <sz val="10"/>
        <color theme="1"/>
        <rFont val="Arial"/>
        <family val="2"/>
      </rPr>
      <t>3</t>
    </r>
    <r>
      <rPr>
        <sz val="10"/>
        <color theme="1"/>
        <rFont val="Arial"/>
        <family val="2"/>
      </rPr>
      <t xml:space="preserve">    Die GRW-Förderungen werden im Rahmen der Beleihung über die Bremer Aufbau-Bank abgewickelt, weswegen keine Zuordnung zum Haushalt erfolgt.</t>
    </r>
  </si>
  <si>
    <r>
      <rPr>
        <vertAlign val="superscript"/>
        <sz val="10"/>
        <color theme="1"/>
        <rFont val="Arial"/>
        <family val="2"/>
      </rPr>
      <t>4</t>
    </r>
    <r>
      <rPr>
        <sz val="10"/>
        <color theme="1"/>
        <rFont val="Arial"/>
        <family val="2"/>
      </rPr>
      <t xml:space="preserve">    Die GAK-Förderungen werden durch SUBV abgewickelt, weswegen keine Zuordnung zum Haushalt erfolgt.</t>
    </r>
  </si>
  <si>
    <t>Der Drittmittanteil bezieht sich auf eine kumulierte Betrachtung der Teilprojekte "Überseetor", "Holz- und Fabrikenhafen", "Hafenvorstadt", "Europahafen" und "Hafenkante"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</si>
</sst>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
    <numFmt numFmtId="165" formatCode="#,##0_ ;[Red]\-#,##0\ "/>
  </numFmts>
  <fonts count="43">
    <font>
      <sz val="10"/>
      <name val="Arial"/>
    </font>
    <font>
      <sz val="10"/>
      <name val="Arial"/>
      <family val="2"/>
    </font>
    <font>
      <b/>
      <sz val="10"/>
      <name val="Arial"/>
      <family val="2"/>
    </font>
    <font>
      <sz val="10"/>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sz val="11"/>
      <name val="Arial"/>
      <family val="2"/>
    </font>
    <font>
      <b/>
      <sz val="11"/>
      <name val="Arial"/>
      <family val="2"/>
    </font>
    <font>
      <i/>
      <sz val="10"/>
      <name val="Arial"/>
      <family val="2"/>
    </font>
    <font>
      <b/>
      <sz val="16"/>
      <name val="Arial"/>
      <family val="2"/>
    </font>
    <font>
      <sz val="16"/>
      <name val="Arial"/>
      <family val="2"/>
    </font>
    <font>
      <sz val="10"/>
      <name val="Frutiger 55 Roman"/>
    </font>
    <font>
      <b/>
      <i/>
      <sz val="10"/>
      <name val="Arial"/>
      <family val="2"/>
    </font>
    <font>
      <vertAlign val="superscript"/>
      <sz val="8"/>
      <name val="Arial"/>
      <family val="2"/>
    </font>
    <font>
      <b/>
      <sz val="10"/>
      <name val="TondoKB"/>
    </font>
    <font>
      <sz val="10"/>
      <name val="TondoKB"/>
    </font>
    <font>
      <b/>
      <sz val="14"/>
      <name val="TondoKB"/>
    </font>
    <font>
      <b/>
      <u/>
      <sz val="10"/>
      <name val="TondoKB"/>
    </font>
    <font>
      <sz val="10"/>
      <name val="Arial"/>
      <family val="2"/>
    </font>
    <font>
      <sz val="9"/>
      <name val="Arial"/>
      <family val="2"/>
    </font>
    <font>
      <sz val="11"/>
      <color theme="1"/>
      <name val="Calibri"/>
      <family val="2"/>
      <scheme val="minor"/>
    </font>
    <font>
      <sz val="10"/>
      <color theme="1"/>
      <name val="TondoKB"/>
    </font>
    <font>
      <i/>
      <sz val="11"/>
      <name val="Arial"/>
      <family val="2"/>
    </font>
    <font>
      <i/>
      <sz val="10"/>
      <name val="Frutiger 55 Roman"/>
    </font>
    <font>
      <vertAlign val="superscript"/>
      <sz val="10"/>
      <name val="Arial"/>
      <family val="2"/>
    </font>
    <font>
      <i/>
      <sz val="10"/>
      <name val="TondoKB"/>
    </font>
    <font>
      <b/>
      <i/>
      <u/>
      <sz val="10"/>
      <name val="TondoKB"/>
    </font>
    <font>
      <sz val="11"/>
      <color theme="1"/>
      <name val="Arial"/>
      <family val="2"/>
    </font>
    <font>
      <sz val="10"/>
      <color theme="1"/>
      <name val="Arial"/>
      <family val="2"/>
    </font>
    <font>
      <b/>
      <sz val="10"/>
      <color theme="1"/>
      <name val="Arial"/>
      <family val="2"/>
    </font>
    <font>
      <vertAlign val="superscript"/>
      <sz val="10"/>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4">
    <xf numFmtId="0" fontId="0" fillId="0" borderId="0"/>
    <xf numFmtId="14" fontId="4" fillId="0" borderId="0" applyFill="0" applyBorder="0" applyProtection="0">
      <alignment horizontal="center" vertical="top" wrapText="1"/>
      <protection locked="0"/>
    </xf>
    <xf numFmtId="14" fontId="5" fillId="0" borderId="0" applyFill="0" applyBorder="0" applyProtection="0">
      <alignment horizontal="center" vertical="top" wrapText="1"/>
      <protection locked="0"/>
    </xf>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0" fontId="9" fillId="0" borderId="0"/>
    <xf numFmtId="49" fontId="10" fillId="0" borderId="0" applyFill="0" applyBorder="0" applyProtection="0">
      <protection locked="0"/>
    </xf>
    <xf numFmtId="49" fontId="10" fillId="0" borderId="0" applyFill="0" applyBorder="0" applyProtection="0">
      <alignment wrapText="1"/>
      <protection locked="0"/>
    </xf>
    <xf numFmtId="49" fontId="11" fillId="0" borderId="0" applyFill="0" applyBorder="0" applyProtection="0">
      <protection locked="0"/>
    </xf>
    <xf numFmtId="49" fontId="11"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4" fillId="0" borderId="0" applyFill="0" applyBorder="0" applyProtection="0">
      <alignment horizontal="center" vertical="top" wrapText="1"/>
      <protection locked="0"/>
    </xf>
    <xf numFmtId="49" fontId="5" fillId="0" borderId="0" applyFill="0" applyBorder="0" applyProtection="0">
      <alignment horizontal="center" vertical="top"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3" fontId="10" fillId="0" borderId="0" applyFill="0" applyBorder="0" applyProtection="0">
      <protection locked="0"/>
    </xf>
    <xf numFmtId="3" fontId="11"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164" fontId="10" fillId="0" borderId="0" applyFill="0" applyBorder="0" applyProtection="0">
      <protection locked="0"/>
    </xf>
    <xf numFmtId="164" fontId="11"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4" fontId="10" fillId="0" borderId="0" applyFill="0" applyBorder="0" applyProtection="0">
      <protection locked="0"/>
    </xf>
    <xf numFmtId="4" fontId="11"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0" fontId="1" fillId="0" borderId="0"/>
    <xf numFmtId="0" fontId="32" fillId="0" borderId="0"/>
    <xf numFmtId="0" fontId="1" fillId="0" borderId="0"/>
    <xf numFmtId="0" fontId="32"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22">
    <xf numFmtId="0" fontId="0" fillId="0" borderId="0" xfId="0"/>
    <xf numFmtId="0" fontId="9" fillId="0" borderId="0" xfId="6"/>
    <xf numFmtId="0" fontId="9" fillId="0" borderId="0" xfId="6" applyAlignment="1">
      <alignment vertical="center"/>
    </xf>
    <xf numFmtId="0" fontId="2" fillId="0" borderId="0" xfId="0" applyFont="1" applyAlignment="1">
      <alignment horizontal="right"/>
    </xf>
    <xf numFmtId="0" fontId="3" fillId="0" borderId="0" xfId="0" applyFont="1" applyBorder="1" applyAlignment="1">
      <alignment horizontal="center" vertical="top"/>
    </xf>
    <xf numFmtId="0" fontId="15" fillId="0" borderId="0" xfId="0" applyFont="1" applyBorder="1" applyAlignment="1">
      <alignment horizontal="left" vertical="top"/>
    </xf>
    <xf numFmtId="0" fontId="0" fillId="0" borderId="0" xfId="0" applyAlignment="1">
      <alignment vertical="center"/>
    </xf>
    <xf numFmtId="0" fontId="18" fillId="0" borderId="0" xfId="0" applyFont="1"/>
    <xf numFmtId="3" fontId="1" fillId="0" borderId="0" xfId="0" applyNumberFormat="1" applyFont="1" applyBorder="1" applyProtection="1">
      <protection hidden="1"/>
    </xf>
    <xf numFmtId="3" fontId="1" fillId="0" borderId="0" xfId="0" applyNumberFormat="1" applyFont="1" applyBorder="1" applyProtection="1">
      <protection locked="0"/>
    </xf>
    <xf numFmtId="3" fontId="1" fillId="0" borderId="0" xfId="0" applyNumberFormat="1" applyFont="1" applyProtection="1">
      <protection hidden="1"/>
    </xf>
    <xf numFmtId="0" fontId="2" fillId="0" borderId="0" xfId="6" applyFont="1"/>
    <xf numFmtId="0" fontId="17" fillId="0" borderId="0" xfId="6" applyFont="1"/>
    <xf numFmtId="0" fontId="3" fillId="0" borderId="0" xfId="6" applyFont="1"/>
    <xf numFmtId="0" fontId="22" fillId="0" borderId="4" xfId="6" applyFont="1" applyBorder="1"/>
    <xf numFmtId="0" fontId="21" fillId="0" borderId="5" xfId="6"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15" fillId="0" borderId="5" xfId="6" applyFont="1" applyBorder="1" applyAlignment="1">
      <alignment vertical="center"/>
    </xf>
    <xf numFmtId="0" fontId="22" fillId="0" borderId="0" xfId="6" applyFont="1" applyBorder="1"/>
    <xf numFmtId="0" fontId="21" fillId="0" borderId="5" xfId="6" applyFont="1" applyBorder="1" applyAlignment="1">
      <alignment vertical="top"/>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xf numFmtId="3" fontId="1" fillId="0" borderId="8" xfId="0" applyNumberFormat="1" applyFont="1" applyBorder="1" applyAlignment="1" applyProtection="1">
      <alignment wrapText="1"/>
      <protection hidden="1"/>
    </xf>
    <xf numFmtId="3" fontId="1" fillId="0" borderId="5" xfId="0" applyNumberFormat="1" applyFont="1" applyBorder="1" applyAlignment="1" applyProtection="1">
      <alignment wrapText="1"/>
      <protection hidden="1"/>
    </xf>
    <xf numFmtId="3" fontId="2" fillId="2" borderId="5" xfId="0" applyNumberFormat="1" applyFont="1" applyFill="1" applyBorder="1" applyAlignment="1" applyProtection="1">
      <alignment wrapText="1"/>
      <protection hidden="1"/>
    </xf>
    <xf numFmtId="3" fontId="2" fillId="2" borderId="9" xfId="0" applyNumberFormat="1" applyFont="1" applyFill="1" applyBorder="1" applyAlignment="1" applyProtection="1">
      <alignment wrapText="1"/>
      <protection hidden="1"/>
    </xf>
    <xf numFmtId="3" fontId="1" fillId="0" borderId="12" xfId="0" applyNumberFormat="1" applyFont="1" applyBorder="1" applyAlignment="1" applyProtection="1">
      <alignment wrapText="1"/>
      <protection hidden="1"/>
    </xf>
    <xf numFmtId="3" fontId="2" fillId="0" borderId="0" xfId="0" applyNumberFormat="1" applyFont="1" applyProtection="1">
      <protection hidden="1"/>
    </xf>
    <xf numFmtId="3" fontId="20" fillId="0" borderId="0" xfId="0" applyNumberFormat="1" applyFont="1" applyBorder="1" applyAlignment="1" applyProtection="1">
      <alignment wrapText="1"/>
      <protection hidden="1"/>
    </xf>
    <xf numFmtId="3" fontId="2" fillId="0" borderId="0" xfId="0" applyNumberFormat="1" applyFont="1" applyFill="1" applyBorder="1" applyProtection="1">
      <protection hidden="1"/>
    </xf>
    <xf numFmtId="3" fontId="1" fillId="0" borderId="0" xfId="0" applyNumberFormat="1" applyFont="1" applyFill="1" applyBorder="1" applyProtection="1">
      <protection locked="0"/>
    </xf>
    <xf numFmtId="0" fontId="23" fillId="0" borderId="5" xfId="6" applyFont="1" applyBorder="1"/>
    <xf numFmtId="0" fontId="2" fillId="3" borderId="11" xfId="0" applyFont="1" applyFill="1" applyBorder="1"/>
    <xf numFmtId="3" fontId="2" fillId="3" borderId="5" xfId="0" applyNumberFormat="1" applyFont="1" applyFill="1" applyBorder="1" applyAlignment="1" applyProtection="1">
      <alignment wrapText="1"/>
      <protection hidden="1"/>
    </xf>
    <xf numFmtId="0" fontId="15" fillId="0" borderId="5" xfId="6" applyFont="1" applyBorder="1" applyAlignment="1">
      <alignment horizontal="center" vertical="center"/>
    </xf>
    <xf numFmtId="0" fontId="15" fillId="0" borderId="0" xfId="6" applyFont="1" applyBorder="1" applyAlignment="1">
      <alignment horizontal="center" vertical="center"/>
    </xf>
    <xf numFmtId="3" fontId="2" fillId="2" borderId="14" xfId="0" applyNumberFormat="1" applyFont="1" applyFill="1" applyBorder="1" applyAlignment="1" applyProtection="1">
      <alignment wrapText="1"/>
      <protection hidden="1"/>
    </xf>
    <xf numFmtId="0" fontId="21" fillId="0" borderId="8" xfId="6" applyFont="1" applyBorder="1" applyAlignment="1">
      <alignment horizontal="center"/>
    </xf>
    <xf numFmtId="0" fontId="3" fillId="0" borderId="13" xfId="0" applyFont="1" applyBorder="1" applyAlignment="1">
      <alignment horizontal="center"/>
    </xf>
    <xf numFmtId="0" fontId="21" fillId="0" borderId="0" xfId="6" applyFont="1" applyBorder="1" applyAlignment="1">
      <alignment vertical="top"/>
    </xf>
    <xf numFmtId="0" fontId="21" fillId="0" borderId="9" xfId="6" applyFont="1" applyBorder="1" applyAlignment="1">
      <alignment vertical="top"/>
    </xf>
    <xf numFmtId="0" fontId="21" fillId="0" borderId="15" xfId="6" applyFont="1" applyBorder="1" applyAlignment="1">
      <alignment vertical="top"/>
    </xf>
    <xf numFmtId="0" fontId="21" fillId="0" borderId="5" xfId="6" applyFont="1" applyBorder="1" applyAlignment="1">
      <alignment horizontal="center" vertical="center"/>
    </xf>
    <xf numFmtId="0" fontId="21" fillId="0" borderId="0" xfId="6" applyFont="1" applyBorder="1" applyAlignment="1">
      <alignment horizontal="center" vertical="center"/>
    </xf>
    <xf numFmtId="0" fontId="21" fillId="0" borderId="4" xfId="6" applyFont="1" applyBorder="1" applyAlignment="1">
      <alignment horizontal="center" vertical="center"/>
    </xf>
    <xf numFmtId="3" fontId="24" fillId="0" borderId="0" xfId="0" applyNumberFormat="1" applyFont="1" applyProtection="1">
      <protection hidden="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27" fillId="2" borderId="1" xfId="0" applyFont="1" applyFill="1" applyBorder="1" applyAlignment="1">
      <alignment horizontal="left" vertical="center" wrapText="1"/>
    </xf>
    <xf numFmtId="0" fontId="27" fillId="0" borderId="2" xfId="0" applyFont="1" applyFill="1" applyBorder="1" applyAlignment="1">
      <alignment horizontal="center" vertical="top" wrapText="1"/>
    </xf>
    <xf numFmtId="38" fontId="27" fillId="0" borderId="2" xfId="0" applyNumberFormat="1" applyFont="1" applyBorder="1"/>
    <xf numFmtId="0" fontId="29" fillId="0" borderId="2" xfId="0" applyFont="1" applyBorder="1"/>
    <xf numFmtId="38" fontId="0" fillId="0" borderId="5" xfId="0" applyNumberFormat="1" applyBorder="1" applyAlignment="1">
      <alignment horizontal="left" wrapText="1"/>
    </xf>
    <xf numFmtId="38" fontId="0" fillId="5" borderId="2" xfId="0" applyNumberFormat="1" applyFill="1" applyBorder="1" applyAlignment="1">
      <alignment horizontal="left" wrapText="1"/>
    </xf>
    <xf numFmtId="38" fontId="0" fillId="0" borderId="2" xfId="0" applyNumberFormat="1" applyFill="1" applyBorder="1"/>
    <xf numFmtId="38" fontId="0" fillId="0" borderId="2" xfId="0" applyNumberFormat="1" applyBorder="1"/>
    <xf numFmtId="38" fontId="0" fillId="0" borderId="5" xfId="0" applyNumberFormat="1" applyBorder="1"/>
    <xf numFmtId="0" fontId="27" fillId="0" borderId="2" xfId="0" applyFont="1" applyBorder="1"/>
    <xf numFmtId="38" fontId="0" fillId="0" borderId="4" xfId="0" applyNumberFormat="1" applyFill="1" applyBorder="1" applyAlignment="1">
      <alignment horizontal="right"/>
    </xf>
    <xf numFmtId="38" fontId="0" fillId="0" borderId="4" xfId="0" applyNumberFormat="1" applyBorder="1"/>
    <xf numFmtId="0" fontId="27" fillId="3" borderId="2" xfId="0" applyFont="1" applyFill="1" applyBorder="1"/>
    <xf numFmtId="38" fontId="0" fillId="3" borderId="5" xfId="0" applyNumberFormat="1" applyFill="1" applyBorder="1" applyAlignment="1">
      <alignment horizontal="left" wrapText="1"/>
    </xf>
    <xf numFmtId="38" fontId="0" fillId="3" borderId="2" xfId="0" applyNumberFormat="1" applyFill="1" applyBorder="1" applyAlignment="1">
      <alignment horizontal="left" wrapText="1"/>
    </xf>
    <xf numFmtId="38" fontId="2" fillId="3" borderId="4" xfId="0" applyNumberFormat="1" applyFont="1" applyFill="1" applyBorder="1"/>
    <xf numFmtId="38" fontId="2" fillId="3" borderId="0" xfId="0" applyNumberFormat="1" applyFont="1" applyFill="1" applyBorder="1"/>
    <xf numFmtId="38" fontId="2" fillId="3" borderId="2" xfId="0" applyNumberFormat="1" applyFont="1" applyFill="1" applyBorder="1"/>
    <xf numFmtId="38" fontId="0" fillId="0" borderId="4" xfId="0" applyNumberFormat="1" applyFill="1" applyBorder="1"/>
    <xf numFmtId="49" fontId="27" fillId="0" borderId="2" xfId="0" applyNumberFormat="1" applyFont="1" applyBorder="1"/>
    <xf numFmtId="38" fontId="0" fillId="0" borderId="2" xfId="0" applyNumberFormat="1" applyFill="1" applyBorder="1" applyAlignment="1">
      <alignment horizontal="right"/>
    </xf>
    <xf numFmtId="38" fontId="0" fillId="0" borderId="5" xfId="0" applyNumberFormat="1" applyFill="1" applyBorder="1"/>
    <xf numFmtId="38" fontId="27" fillId="0" borderId="5" xfId="0" applyNumberFormat="1" applyFont="1" applyFill="1" applyBorder="1"/>
    <xf numFmtId="0" fontId="27" fillId="3" borderId="5" xfId="0" applyFont="1" applyFill="1" applyBorder="1" applyAlignment="1"/>
    <xf numFmtId="38" fontId="0" fillId="3" borderId="4" xfId="0" applyNumberFormat="1" applyFill="1" applyBorder="1" applyAlignment="1">
      <alignment horizontal="left" wrapText="1"/>
    </xf>
    <xf numFmtId="38" fontId="2" fillId="3" borderId="5" xfId="0" applyNumberFormat="1" applyFont="1" applyFill="1" applyBorder="1"/>
    <xf numFmtId="0" fontId="27" fillId="0" borderId="5" xfId="0" applyFont="1" applyFill="1" applyBorder="1" applyAlignment="1"/>
    <xf numFmtId="38" fontId="0" fillId="0" borderId="2" xfId="0" applyNumberFormat="1" applyFill="1" applyBorder="1" applyAlignment="1">
      <alignment horizontal="left" wrapText="1"/>
    </xf>
    <xf numFmtId="38" fontId="2" fillId="0" borderId="2" xfId="0" applyNumberFormat="1" applyFont="1" applyFill="1" applyBorder="1"/>
    <xf numFmtId="38" fontId="2" fillId="0" borderId="0" xfId="0" applyNumberFormat="1" applyFont="1" applyFill="1" applyBorder="1"/>
    <xf numFmtId="38" fontId="2" fillId="0" borderId="5" xfId="0" applyNumberFormat="1" applyFont="1" applyFill="1" applyBorder="1"/>
    <xf numFmtId="0" fontId="0" fillId="0" borderId="0" xfId="0" applyFill="1"/>
    <xf numFmtId="38" fontId="27" fillId="0" borderId="2" xfId="0" applyNumberFormat="1" applyFont="1" applyFill="1" applyBorder="1"/>
    <xf numFmtId="0" fontId="29" fillId="0" borderId="2" xfId="0" applyFont="1" applyFill="1" applyBorder="1"/>
    <xf numFmtId="38" fontId="0" fillId="0" borderId="5" xfId="0" applyNumberFormat="1" applyFill="1" applyBorder="1" applyAlignment="1">
      <alignment horizontal="left" wrapText="1"/>
    </xf>
    <xf numFmtId="49" fontId="27" fillId="0" borderId="2" xfId="0" applyNumberFormat="1" applyFont="1" applyFill="1" applyBorder="1"/>
    <xf numFmtId="0" fontId="0" fillId="0" borderId="0" xfId="0" applyFill="1" applyBorder="1" applyAlignment="1">
      <alignment wrapText="1"/>
    </xf>
    <xf numFmtId="0" fontId="0" fillId="5" borderId="2" xfId="0" applyFill="1" applyBorder="1" applyAlignment="1">
      <alignment wrapText="1"/>
    </xf>
    <xf numFmtId="0" fontId="27" fillId="0" borderId="2" xfId="0" applyFont="1" applyFill="1" applyBorder="1"/>
    <xf numFmtId="38" fontId="27" fillId="0" borderId="2" xfId="0" applyNumberFormat="1" applyFont="1" applyFill="1" applyBorder="1" applyAlignment="1">
      <alignment vertical="top"/>
    </xf>
    <xf numFmtId="0" fontId="29" fillId="0" borderId="2" xfId="0" applyFont="1" applyFill="1" applyBorder="1" applyAlignment="1">
      <alignment vertical="top" wrapText="1"/>
    </xf>
    <xf numFmtId="38" fontId="0" fillId="3" borderId="5" xfId="0" applyNumberFormat="1" applyFill="1" applyBorder="1" applyAlignment="1">
      <alignment wrapText="1"/>
    </xf>
    <xf numFmtId="38" fontId="0" fillId="3" borderId="2" xfId="0" applyNumberFormat="1" applyFill="1" applyBorder="1" applyAlignment="1">
      <alignment wrapText="1"/>
    </xf>
    <xf numFmtId="0" fontId="29" fillId="0" borderId="2" xfId="0" applyFont="1" applyBorder="1" applyAlignment="1">
      <alignment wrapText="1"/>
    </xf>
    <xf numFmtId="38" fontId="0" fillId="0" borderId="0" xfId="0" applyNumberFormat="1" applyFill="1" applyBorder="1"/>
    <xf numFmtId="38" fontId="27" fillId="0" borderId="3" xfId="0" applyNumberFormat="1" applyFont="1" applyFill="1" applyBorder="1" applyAlignment="1">
      <alignment vertical="center"/>
    </xf>
    <xf numFmtId="38" fontId="3" fillId="0" borderId="5" xfId="0" applyNumberFormat="1" applyFont="1" applyBorder="1" applyAlignment="1">
      <alignment horizontal="left" wrapText="1"/>
    </xf>
    <xf numFmtId="38" fontId="3" fillId="0" borderId="5" xfId="0" applyNumberFormat="1" applyFont="1" applyFill="1" applyBorder="1" applyAlignment="1">
      <alignment horizontal="left" wrapText="1"/>
    </xf>
    <xf numFmtId="0" fontId="0" fillId="0" borderId="0" xfId="0" applyFill="1" applyAlignment="1"/>
    <xf numFmtId="38" fontId="0" fillId="0" borderId="3" xfId="0" applyNumberFormat="1" applyFill="1" applyBorder="1"/>
    <xf numFmtId="38" fontId="1" fillId="0" borderId="5" xfId="0" applyNumberFormat="1" applyFont="1" applyBorder="1" applyAlignment="1">
      <alignment horizontal="left" wrapText="1"/>
    </xf>
    <xf numFmtId="38" fontId="27" fillId="0" borderId="5" xfId="0" applyNumberFormat="1" applyFont="1" applyBorder="1"/>
    <xf numFmtId="0" fontId="27" fillId="3" borderId="5" xfId="0" applyFont="1" applyFill="1" applyBorder="1"/>
    <xf numFmtId="0" fontId="1" fillId="0" borderId="5" xfId="0" applyFont="1" applyBorder="1"/>
    <xf numFmtId="0" fontId="25" fillId="0" borderId="0" xfId="0" applyFont="1"/>
    <xf numFmtId="0" fontId="16" fillId="0" borderId="0" xfId="6" applyFont="1"/>
    <xf numFmtId="3" fontId="16" fillId="0" borderId="0" xfId="0" applyNumberFormat="1" applyFont="1" applyBorder="1" applyAlignment="1" applyProtection="1">
      <alignment wrapText="1"/>
      <protection locked="0"/>
    </xf>
    <xf numFmtId="3" fontId="2" fillId="0" borderId="0" xfId="0" applyNumberFormat="1" applyFont="1" applyBorder="1" applyAlignment="1" applyProtection="1">
      <alignment horizontal="center" wrapText="1"/>
      <protection hidden="1"/>
    </xf>
    <xf numFmtId="0" fontId="1" fillId="0" borderId="5" xfId="0" applyFont="1" applyFill="1" applyBorder="1"/>
    <xf numFmtId="3" fontId="20" fillId="0" borderId="5" xfId="0" applyNumberFormat="1" applyFont="1" applyBorder="1" applyAlignment="1" applyProtection="1">
      <alignment horizontal="left" wrapText="1" indent="1"/>
      <protection hidden="1"/>
    </xf>
    <xf numFmtId="3" fontId="1" fillId="0" borderId="1" xfId="0" applyNumberFormat="1" applyFont="1" applyBorder="1" applyAlignment="1" applyProtection="1">
      <alignment horizontal="center"/>
      <protection hidden="1"/>
    </xf>
    <xf numFmtId="3" fontId="1" fillId="0" borderId="2" xfId="0" applyNumberFormat="1" applyFont="1" applyBorder="1" applyAlignment="1" applyProtection="1">
      <alignment horizontal="center"/>
      <protection hidden="1"/>
    </xf>
    <xf numFmtId="3" fontId="1" fillId="0" borderId="3" xfId="0" applyNumberFormat="1" applyFont="1" applyBorder="1" applyAlignment="1" applyProtection="1">
      <alignment horizontal="center"/>
      <protection hidden="1"/>
    </xf>
    <xf numFmtId="0" fontId="15" fillId="4" borderId="13" xfId="6" applyFont="1" applyFill="1" applyBorder="1" applyAlignment="1">
      <alignment horizontal="center"/>
    </xf>
    <xf numFmtId="0" fontId="3" fillId="2" borderId="5" xfId="6" applyFont="1" applyFill="1" applyBorder="1" applyAlignment="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38" fontId="27" fillId="0" borderId="2" xfId="0" applyNumberFormat="1" applyFont="1" applyBorder="1" applyAlignment="1">
      <alignment horizontal="right"/>
    </xf>
    <xf numFmtId="3" fontId="1" fillId="0" borderId="0" xfId="0" applyNumberFormat="1" applyFont="1" applyBorder="1" applyAlignment="1" applyProtection="1">
      <alignment wrapText="1"/>
      <protection hidden="1"/>
    </xf>
    <xf numFmtId="0" fontId="0" fillId="0" borderId="0" xfId="0" applyBorder="1"/>
    <xf numFmtId="3" fontId="16" fillId="0" borderId="12" xfId="0" applyNumberFormat="1" applyFont="1" applyBorder="1" applyAlignment="1" applyProtection="1">
      <alignment wrapText="1"/>
      <protection hidden="1"/>
    </xf>
    <xf numFmtId="3" fontId="16" fillId="0" borderId="16" xfId="0" applyNumberFormat="1" applyFont="1" applyBorder="1" applyAlignment="1" applyProtection="1">
      <alignment wrapText="1"/>
      <protection hidden="1"/>
    </xf>
    <xf numFmtId="2" fontId="1" fillId="6" borderId="2" xfId="0" applyNumberFormat="1" applyFont="1" applyFill="1" applyBorder="1" applyAlignment="1">
      <alignment horizontal="center" vertical="center" wrapText="1"/>
    </xf>
    <xf numFmtId="3" fontId="30" fillId="0" borderId="5" xfId="0" applyNumberFormat="1" applyFont="1" applyBorder="1" applyAlignment="1" applyProtection="1">
      <alignment wrapText="1"/>
      <protection hidden="1"/>
    </xf>
    <xf numFmtId="3" fontId="2" fillId="0" borderId="5" xfId="0" applyNumberFormat="1" applyFont="1" applyFill="1" applyBorder="1" applyAlignment="1" applyProtection="1">
      <alignment wrapText="1"/>
      <protection hidden="1"/>
    </xf>
    <xf numFmtId="3" fontId="1" fillId="0" borderId="6" xfId="0" applyNumberFormat="1" applyFont="1" applyBorder="1" applyProtection="1">
      <protection locked="0"/>
    </xf>
    <xf numFmtId="3" fontId="1" fillId="0" borderId="4" xfId="0" applyNumberFormat="1" applyFont="1" applyBorder="1" applyProtection="1">
      <protection locked="0"/>
    </xf>
    <xf numFmtId="3" fontId="2" fillId="3" borderId="4" xfId="0" applyNumberFormat="1" applyFont="1" applyFill="1" applyBorder="1" applyAlignment="1" applyProtection="1">
      <alignment wrapText="1"/>
      <protection hidden="1"/>
    </xf>
    <xf numFmtId="3" fontId="2" fillId="2" borderId="17" xfId="0" applyNumberFormat="1" applyFont="1" applyFill="1" applyBorder="1" applyProtection="1">
      <protection hidden="1"/>
    </xf>
    <xf numFmtId="3" fontId="2" fillId="0" borderId="4" xfId="0" applyNumberFormat="1" applyFont="1" applyFill="1" applyBorder="1" applyProtection="1">
      <protection hidden="1"/>
    </xf>
    <xf numFmtId="3" fontId="2" fillId="2" borderId="10" xfId="0" applyNumberFormat="1" applyFont="1" applyFill="1" applyBorder="1" applyAlignment="1" applyProtection="1">
      <alignment wrapText="1"/>
      <protection hidden="1"/>
    </xf>
    <xf numFmtId="3" fontId="1" fillId="0" borderId="1" xfId="0" applyNumberFormat="1" applyFont="1" applyBorder="1" applyProtection="1">
      <protection locked="0"/>
    </xf>
    <xf numFmtId="3" fontId="1" fillId="0" borderId="2" xfId="0" applyNumberFormat="1" applyFont="1" applyBorder="1" applyProtection="1">
      <protection locked="0"/>
    </xf>
    <xf numFmtId="3" fontId="2" fillId="3" borderId="2" xfId="0" applyNumberFormat="1" applyFont="1" applyFill="1" applyBorder="1" applyAlignment="1" applyProtection="1">
      <alignment wrapText="1"/>
      <protection hidden="1"/>
    </xf>
    <xf numFmtId="3" fontId="2" fillId="2" borderId="18" xfId="0" applyNumberFormat="1" applyFont="1" applyFill="1" applyBorder="1" applyProtection="1">
      <protection hidden="1"/>
    </xf>
    <xf numFmtId="3" fontId="2" fillId="0" borderId="2" xfId="0" applyNumberFormat="1" applyFont="1" applyFill="1" applyBorder="1" applyProtection="1">
      <protection hidden="1"/>
    </xf>
    <xf numFmtId="3" fontId="2" fillId="2" borderId="3" xfId="0" applyNumberFormat="1" applyFont="1" applyFill="1" applyBorder="1" applyAlignment="1" applyProtection="1">
      <alignment wrapText="1"/>
      <protection hidden="1"/>
    </xf>
    <xf numFmtId="0" fontId="31" fillId="0" borderId="0" xfId="0" applyFont="1"/>
    <xf numFmtId="3" fontId="2" fillId="2" borderId="2" xfId="0" applyNumberFormat="1" applyFont="1" applyFill="1" applyBorder="1" applyAlignment="1" applyProtection="1">
      <alignment wrapText="1"/>
      <protection hidden="1"/>
    </xf>
    <xf numFmtId="0" fontId="26" fillId="2" borderId="7" xfId="0" applyFont="1" applyFill="1" applyBorder="1" applyAlignment="1">
      <alignment vertical="center"/>
    </xf>
    <xf numFmtId="38" fontId="0" fillId="2" borderId="11" xfId="0" applyNumberFormat="1" applyFill="1" applyBorder="1" applyAlignment="1">
      <alignment vertical="center" wrapText="1"/>
    </xf>
    <xf numFmtId="38" fontId="0" fillId="2" borderId="7" xfId="0" applyNumberFormat="1" applyFill="1" applyBorder="1" applyAlignment="1">
      <alignment vertical="center" wrapText="1"/>
    </xf>
    <xf numFmtId="38" fontId="2" fillId="2" borderId="7" xfId="0" applyNumberFormat="1" applyFont="1" applyFill="1" applyBorder="1" applyAlignment="1">
      <alignment vertical="center"/>
    </xf>
    <xf numFmtId="3" fontId="1" fillId="6" borderId="1" xfId="0" applyNumberFormat="1" applyFont="1" applyFill="1" applyBorder="1" applyAlignment="1" applyProtection="1">
      <alignment horizontal="center" vertical="center" wrapText="1"/>
      <protection hidden="1"/>
    </xf>
    <xf numFmtId="0" fontId="1" fillId="6" borderId="13" xfId="0" applyNumberFormat="1" applyFont="1" applyFill="1" applyBorder="1" applyAlignment="1" applyProtection="1">
      <alignment horizontal="center" vertical="center" wrapText="1"/>
      <protection hidden="1"/>
    </xf>
    <xf numFmtId="0" fontId="1" fillId="6" borderId="1" xfId="0" applyNumberFormat="1" applyFont="1" applyFill="1" applyBorder="1" applyAlignment="1" applyProtection="1">
      <alignment horizontal="center" vertical="center" wrapText="1"/>
      <protection hidden="1"/>
    </xf>
    <xf numFmtId="1" fontId="1" fillId="6" borderId="3" xfId="0" applyNumberFormat="1" applyFont="1" applyFill="1" applyBorder="1" applyAlignment="1" applyProtection="1">
      <alignment horizontal="center" vertical="center" wrapText="1"/>
      <protection hidden="1"/>
    </xf>
    <xf numFmtId="1" fontId="1" fillId="6" borderId="3" xfId="0" applyNumberFormat="1" applyFont="1" applyFill="1" applyBorder="1" applyAlignment="1" applyProtection="1">
      <alignment horizontal="center" vertical="center"/>
      <protection hidden="1"/>
    </xf>
    <xf numFmtId="1" fontId="1" fillId="6" borderId="15" xfId="0" applyNumberFormat="1" applyFont="1" applyFill="1" applyBorder="1" applyAlignment="1" applyProtection="1">
      <alignment horizontal="center" vertical="center"/>
      <protection hidden="1"/>
    </xf>
    <xf numFmtId="3" fontId="3" fillId="6" borderId="10" xfId="0" applyNumberFormat="1" applyFont="1" applyFill="1" applyBorder="1" applyAlignment="1" applyProtection="1">
      <alignment horizontal="center" vertical="center"/>
      <protection hidden="1"/>
    </xf>
    <xf numFmtId="0" fontId="27" fillId="6" borderId="8" xfId="0" applyFont="1" applyFill="1" applyBorder="1" applyAlignment="1">
      <alignment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top" wrapText="1"/>
    </xf>
    <xf numFmtId="0" fontId="27" fillId="6" borderId="3" xfId="0" applyFont="1" applyFill="1" applyBorder="1" applyAlignment="1">
      <alignment horizontal="center" vertical="center" wrapText="1"/>
    </xf>
    <xf numFmtId="1" fontId="33" fillId="6" borderId="3" xfId="38" applyNumberFormat="1" applyFont="1" applyFill="1" applyBorder="1" applyAlignment="1">
      <alignment horizontal="center" vertical="center" wrapText="1"/>
    </xf>
    <xf numFmtId="0" fontId="3" fillId="2" borderId="3" xfId="0" applyFont="1" applyFill="1" applyBorder="1" applyAlignment="1">
      <alignment horizontal="left" vertical="top" wrapText="1"/>
    </xf>
    <xf numFmtId="3" fontId="2" fillId="3" borderId="19" xfId="0" applyNumberFormat="1" applyFont="1" applyFill="1" applyBorder="1" applyAlignment="1" applyProtection="1">
      <alignment wrapText="1"/>
      <protection hidden="1"/>
    </xf>
    <xf numFmtId="0" fontId="1" fillId="0" borderId="7" xfId="0" applyFont="1" applyBorder="1" applyAlignment="1">
      <alignment horizontal="center" vertical="center"/>
    </xf>
    <xf numFmtId="3" fontId="20" fillId="0" borderId="2" xfId="0" applyNumberFormat="1" applyFont="1" applyBorder="1" applyAlignment="1" applyProtection="1">
      <alignment horizontal="center"/>
      <protection hidden="1"/>
    </xf>
    <xf numFmtId="3" fontId="20" fillId="0" borderId="5" xfId="0" applyNumberFormat="1" applyFont="1" applyBorder="1" applyAlignment="1" applyProtection="1">
      <alignment wrapText="1"/>
      <protection hidden="1"/>
    </xf>
    <xf numFmtId="3" fontId="20" fillId="0" borderId="2" xfId="0" applyNumberFormat="1" applyFont="1" applyBorder="1" applyProtection="1">
      <protection locked="0"/>
    </xf>
    <xf numFmtId="3" fontId="20" fillId="0" borderId="4" xfId="0" applyNumberFormat="1" applyFont="1" applyBorder="1" applyProtection="1">
      <protection locked="0"/>
    </xf>
    <xf numFmtId="3" fontId="20" fillId="0" borderId="0" xfId="0" applyNumberFormat="1" applyFont="1" applyBorder="1" applyProtection="1">
      <protection locked="0"/>
    </xf>
    <xf numFmtId="3" fontId="20" fillId="0" borderId="0" xfId="0" applyNumberFormat="1" applyFont="1" applyProtection="1">
      <protection hidden="1"/>
    </xf>
    <xf numFmtId="3" fontId="1" fillId="0" borderId="2" xfId="0" applyNumberFormat="1" applyFont="1" applyBorder="1" applyAlignment="1" applyProtection="1">
      <alignment wrapText="1"/>
      <protection hidden="1"/>
    </xf>
    <xf numFmtId="165" fontId="20" fillId="0" borderId="2" xfId="0" applyNumberFormat="1" applyFont="1" applyBorder="1" applyAlignment="1" applyProtection="1">
      <alignment wrapText="1"/>
      <protection hidden="1"/>
    </xf>
    <xf numFmtId="0" fontId="20" fillId="0" borderId="2" xfId="0" applyFont="1" applyBorder="1" applyAlignment="1">
      <alignment horizontal="center"/>
    </xf>
    <xf numFmtId="0" fontId="34" fillId="0" borderId="0" xfId="0" applyFont="1"/>
    <xf numFmtId="2" fontId="20" fillId="0" borderId="5" xfId="0" applyNumberFormat="1" applyFont="1" applyBorder="1" applyAlignment="1">
      <alignment horizontal="left" indent="1"/>
    </xf>
    <xf numFmtId="0" fontId="35" fillId="0" borderId="5" xfId="6" applyFont="1" applyBorder="1" applyAlignment="1">
      <alignment horizontal="left" indent="1"/>
    </xf>
    <xf numFmtId="0" fontId="20" fillId="0" borderId="0" xfId="0" applyFont="1"/>
    <xf numFmtId="3" fontId="2" fillId="3" borderId="7" xfId="0" applyNumberFormat="1" applyFont="1" applyFill="1" applyBorder="1"/>
    <xf numFmtId="38" fontId="1" fillId="0" borderId="5" xfId="0" applyNumberFormat="1" applyFont="1" applyBorder="1" applyAlignment="1">
      <alignment horizontal="left"/>
    </xf>
    <xf numFmtId="14" fontId="0" fillId="0" borderId="5" xfId="0" applyNumberFormat="1" applyBorder="1" applyAlignment="1">
      <alignment horizontal="left" wrapText="1"/>
    </xf>
    <xf numFmtId="14" fontId="1" fillId="0" borderId="5" xfId="0" applyNumberFormat="1" applyFont="1" applyBorder="1" applyAlignment="1">
      <alignment horizontal="left" wrapText="1"/>
    </xf>
    <xf numFmtId="14" fontId="0" fillId="3" borderId="5" xfId="0" applyNumberFormat="1" applyFill="1" applyBorder="1" applyAlignment="1">
      <alignment horizontal="left" wrapText="1"/>
    </xf>
    <xf numFmtId="14" fontId="0" fillId="0" borderId="5" xfId="0" applyNumberFormat="1" applyBorder="1" applyAlignment="1">
      <alignment horizontal="left"/>
    </xf>
    <xf numFmtId="14" fontId="0" fillId="3" borderId="4" xfId="0" applyNumberFormat="1" applyFill="1" applyBorder="1" applyAlignment="1">
      <alignment horizontal="left" wrapText="1"/>
    </xf>
    <xf numFmtId="14" fontId="0" fillId="0" borderId="4" xfId="0" applyNumberFormat="1" applyFill="1" applyBorder="1" applyAlignment="1">
      <alignment horizontal="left" wrapText="1"/>
    </xf>
    <xf numFmtId="14" fontId="0" fillId="0" borderId="5" xfId="0" applyNumberFormat="1" applyFill="1" applyBorder="1" applyAlignment="1">
      <alignment horizontal="left" wrapText="1"/>
    </xf>
    <xf numFmtId="14" fontId="1" fillId="0" borderId="5" xfId="0" applyNumberFormat="1" applyFont="1" applyFill="1" applyBorder="1" applyAlignment="1">
      <alignment horizontal="left" wrapText="1"/>
    </xf>
    <xf numFmtId="14" fontId="0" fillId="0" borderId="2" xfId="0" applyNumberFormat="1" applyFill="1" applyBorder="1" applyAlignment="1">
      <alignment wrapText="1"/>
    </xf>
    <xf numFmtId="14" fontId="0" fillId="3" borderId="5" xfId="0" applyNumberFormat="1" applyFill="1" applyBorder="1" applyAlignment="1">
      <alignment wrapText="1"/>
    </xf>
    <xf numFmtId="14" fontId="0" fillId="2" borderId="11" xfId="0" applyNumberFormat="1" applyFill="1" applyBorder="1" applyAlignment="1">
      <alignment vertical="center" wrapText="1"/>
    </xf>
    <xf numFmtId="14" fontId="0" fillId="0" borderId="0" xfId="0" applyNumberFormat="1"/>
    <xf numFmtId="49" fontId="1" fillId="0" borderId="5" xfId="0" applyNumberFormat="1" applyFont="1" applyBorder="1" applyAlignment="1">
      <alignment horizontal="center" wrapText="1"/>
    </xf>
    <xf numFmtId="49" fontId="36" fillId="0" borderId="0" xfId="0" applyNumberFormat="1" applyFont="1" applyAlignment="1">
      <alignment horizontal="right"/>
    </xf>
    <xf numFmtId="38" fontId="0" fillId="0" borderId="0" xfId="0" applyNumberFormat="1"/>
    <xf numFmtId="3" fontId="3" fillId="0" borderId="2" xfId="0" applyNumberFormat="1" applyFont="1" applyBorder="1" applyAlignment="1">
      <alignment horizontal="right"/>
    </xf>
    <xf numFmtId="3" fontId="20" fillId="0" borderId="2" xfId="0" applyNumberFormat="1" applyFont="1" applyBorder="1" applyAlignment="1">
      <alignment horizontal="right"/>
    </xf>
    <xf numFmtId="3" fontId="3" fillId="0" borderId="2" xfId="0" applyNumberFormat="1" applyFont="1" applyFill="1" applyBorder="1" applyAlignment="1">
      <alignment horizontal="right"/>
    </xf>
    <xf numFmtId="3" fontId="23" fillId="0" borderId="2" xfId="6" applyNumberFormat="1" applyFont="1" applyBorder="1" applyAlignment="1">
      <alignment horizontal="right"/>
    </xf>
    <xf numFmtId="3" fontId="2" fillId="3" borderId="7" xfId="0" applyNumberFormat="1" applyFont="1" applyFill="1" applyBorder="1" applyAlignment="1">
      <alignment horizontal="right"/>
    </xf>
    <xf numFmtId="3" fontId="20" fillId="0" borderId="2" xfId="0" applyNumberFormat="1" applyFont="1" applyFill="1" applyBorder="1" applyAlignment="1">
      <alignment horizontal="right"/>
    </xf>
    <xf numFmtId="3" fontId="1" fillId="0" borderId="2" xfId="0" applyNumberFormat="1" applyFont="1" applyBorder="1" applyAlignment="1">
      <alignment horizontal="right"/>
    </xf>
    <xf numFmtId="3" fontId="9" fillId="0" borderId="0" xfId="6" applyNumberFormat="1"/>
    <xf numFmtId="3" fontId="18" fillId="0" borderId="0" xfId="0" applyNumberFormat="1" applyFont="1"/>
    <xf numFmtId="3" fontId="34" fillId="0" borderId="0" xfId="0" applyNumberFormat="1" applyFont="1"/>
    <xf numFmtId="49" fontId="1" fillId="0" borderId="5" xfId="0" applyNumberFormat="1" applyFont="1" applyBorder="1" applyAlignment="1">
      <alignment horizontal="left" wrapText="1"/>
    </xf>
    <xf numFmtId="2" fontId="1" fillId="6" borderId="7" xfId="0" applyNumberFormat="1" applyFont="1" applyFill="1" applyBorder="1" applyAlignment="1">
      <alignment horizontal="center" vertical="center" wrapText="1"/>
    </xf>
    <xf numFmtId="14" fontId="1" fillId="0" borderId="5" xfId="0" applyNumberFormat="1" applyFont="1" applyBorder="1" applyAlignment="1">
      <alignment horizontal="center" wrapText="1"/>
    </xf>
    <xf numFmtId="0" fontId="0" fillId="0" borderId="0" xfId="0" applyAlignment="1">
      <alignment vertical="top"/>
    </xf>
    <xf numFmtId="0" fontId="1" fillId="0" borderId="5" xfId="0" applyFont="1" applyBorder="1" applyAlignment="1">
      <alignment vertical="top"/>
    </xf>
    <xf numFmtId="0" fontId="1" fillId="0" borderId="5" xfId="0" applyFont="1" applyBorder="1" applyAlignment="1">
      <alignment vertical="top" wrapText="1"/>
    </xf>
    <xf numFmtId="3" fontId="20" fillId="0" borderId="0" xfId="0" applyNumberFormat="1" applyFont="1"/>
    <xf numFmtId="0" fontId="34" fillId="0" borderId="0" xfId="0" applyFont="1" applyFill="1"/>
    <xf numFmtId="3" fontId="2" fillId="0" borderId="0" xfId="0" applyNumberFormat="1" applyFont="1" applyFill="1" applyBorder="1" applyAlignment="1">
      <alignment horizontal="right"/>
    </xf>
    <xf numFmtId="3" fontId="23" fillId="0" borderId="2" xfId="6" applyNumberFormat="1" applyFont="1" applyFill="1" applyBorder="1" applyAlignment="1">
      <alignment horizontal="right"/>
    </xf>
    <xf numFmtId="0" fontId="20" fillId="0" borderId="2" xfId="0" applyFont="1" applyFill="1" applyBorder="1" applyAlignment="1">
      <alignment horizontal="center"/>
    </xf>
    <xf numFmtId="0" fontId="35" fillId="0" borderId="5" xfId="6" applyFont="1" applyFill="1" applyBorder="1" applyAlignment="1">
      <alignment horizontal="left" indent="1"/>
    </xf>
    <xf numFmtId="38" fontId="1" fillId="0" borderId="5" xfId="0" applyNumberFormat="1" applyFont="1" applyFill="1" applyBorder="1" applyAlignment="1">
      <alignment horizontal="left" wrapText="1"/>
    </xf>
    <xf numFmtId="49" fontId="1" fillId="0" borderId="5" xfId="0" applyNumberFormat="1" applyFont="1" applyFill="1" applyBorder="1" applyAlignment="1">
      <alignment horizontal="center" wrapText="1"/>
    </xf>
    <xf numFmtId="38" fontId="1" fillId="0" borderId="2" xfId="0" applyNumberFormat="1" applyFont="1" applyFill="1" applyBorder="1" applyAlignment="1">
      <alignment horizontal="center" wrapText="1"/>
    </xf>
    <xf numFmtId="1" fontId="1" fillId="6" borderId="15" xfId="0" applyNumberFormat="1" applyFont="1" applyFill="1" applyBorder="1" applyAlignment="1" applyProtection="1">
      <alignment horizontal="center" vertical="center" wrapText="1"/>
      <protection hidden="1"/>
    </xf>
    <xf numFmtId="0" fontId="0" fillId="6" borderId="6" xfId="0" applyFill="1" applyBorder="1" applyAlignment="1">
      <alignment horizontal="center" vertical="center"/>
    </xf>
    <xf numFmtId="3" fontId="1" fillId="0" borderId="2" xfId="0" applyNumberFormat="1" applyFont="1" applyBorder="1" applyAlignment="1" applyProtection="1">
      <protection locked="0"/>
    </xf>
    <xf numFmtId="3" fontId="1" fillId="0" borderId="4" xfId="0" applyNumberFormat="1" applyFont="1" applyBorder="1" applyAlignment="1" applyProtection="1">
      <protection locked="0"/>
    </xf>
    <xf numFmtId="3" fontId="1" fillId="0" borderId="0" xfId="0" applyNumberFormat="1" applyFont="1" applyBorder="1" applyAlignment="1" applyProtection="1">
      <protection locked="0"/>
    </xf>
    <xf numFmtId="3" fontId="1" fillId="0" borderId="0" xfId="0" applyNumberFormat="1" applyFont="1" applyAlignment="1" applyProtection="1">
      <protection hidden="1"/>
    </xf>
    <xf numFmtId="0" fontId="27" fillId="2" borderId="3" xfId="0" applyFont="1" applyFill="1" applyBorder="1" applyAlignment="1">
      <alignment horizontal="center" vertical="top" wrapText="1"/>
    </xf>
    <xf numFmtId="0" fontId="27" fillId="0" borderId="5" xfId="0" applyFont="1" applyFill="1" applyBorder="1"/>
    <xf numFmtId="0" fontId="0" fillId="0" borderId="0" xfId="0" applyFill="1" applyBorder="1"/>
    <xf numFmtId="38" fontId="0" fillId="0" borderId="5" xfId="0" applyNumberFormat="1" applyFill="1" applyBorder="1" applyAlignment="1">
      <alignment wrapText="1"/>
    </xf>
    <xf numFmtId="14" fontId="0" fillId="0" borderId="5" xfId="0" applyNumberFormat="1" applyFill="1" applyBorder="1" applyAlignment="1">
      <alignment wrapText="1"/>
    </xf>
    <xf numFmtId="38" fontId="0" fillId="0" borderId="2" xfId="0" applyNumberFormat="1" applyFill="1" applyBorder="1" applyAlignment="1">
      <alignment wrapText="1"/>
    </xf>
    <xf numFmtId="38" fontId="27" fillId="0" borderId="2" xfId="0" applyNumberFormat="1" applyFont="1" applyBorder="1" applyAlignment="1">
      <alignment vertical="top"/>
    </xf>
    <xf numFmtId="0" fontId="29" fillId="0" borderId="2" xfId="0" applyFont="1" applyBorder="1" applyAlignment="1">
      <alignment vertical="top"/>
    </xf>
    <xf numFmtId="38" fontId="3" fillId="0" borderId="5" xfId="0" applyNumberFormat="1" applyFont="1" applyFill="1" applyBorder="1" applyAlignment="1">
      <alignment horizontal="left" vertical="top" wrapText="1"/>
    </xf>
    <xf numFmtId="49" fontId="1" fillId="0" borderId="5" xfId="0" applyNumberFormat="1" applyFont="1" applyFill="1" applyBorder="1" applyAlignment="1">
      <alignment horizontal="center" vertical="top" wrapText="1"/>
    </xf>
    <xf numFmtId="38" fontId="1" fillId="0" borderId="2" xfId="0" applyNumberFormat="1" applyFont="1" applyFill="1" applyBorder="1" applyAlignment="1">
      <alignment horizontal="center" vertical="top" wrapText="1"/>
    </xf>
    <xf numFmtId="38" fontId="0" fillId="0" borderId="2" xfId="0" applyNumberFormat="1" applyFill="1" applyBorder="1" applyAlignment="1">
      <alignment vertical="top"/>
    </xf>
    <xf numFmtId="38" fontId="0" fillId="0" borderId="4" xfId="0" applyNumberFormat="1" applyFill="1" applyBorder="1" applyAlignment="1">
      <alignment vertical="top"/>
    </xf>
    <xf numFmtId="38" fontId="0" fillId="0" borderId="5" xfId="0" applyNumberFormat="1" applyFill="1" applyBorder="1" applyAlignment="1">
      <alignment vertical="top"/>
    </xf>
    <xf numFmtId="0" fontId="0" fillId="0" borderId="0" xfId="0" applyBorder="1" applyAlignment="1">
      <alignment vertical="top"/>
    </xf>
    <xf numFmtId="38" fontId="20" fillId="0" borderId="5" xfId="0" applyNumberFormat="1" applyFont="1" applyFill="1" applyBorder="1" applyAlignment="1">
      <alignment horizontal="left" vertical="top" wrapText="1" indent="1"/>
    </xf>
    <xf numFmtId="38" fontId="37" fillId="0" borderId="2" xfId="0" applyNumberFormat="1" applyFont="1" applyBorder="1" applyAlignment="1">
      <alignment vertical="top"/>
    </xf>
    <xf numFmtId="0" fontId="38" fillId="0" borderId="2" xfId="0" applyFont="1" applyBorder="1" applyAlignment="1">
      <alignment vertical="top"/>
    </xf>
    <xf numFmtId="49" fontId="20" fillId="0" borderId="5" xfId="0" applyNumberFormat="1" applyFont="1" applyFill="1" applyBorder="1" applyAlignment="1">
      <alignment horizontal="center" vertical="top" wrapText="1"/>
    </xf>
    <xf numFmtId="38" fontId="20" fillId="0" borderId="2" xfId="0" applyNumberFormat="1" applyFont="1" applyFill="1" applyBorder="1" applyAlignment="1">
      <alignment horizontal="center" vertical="top" wrapText="1"/>
    </xf>
    <xf numFmtId="38" fontId="20" fillId="0" borderId="2" xfId="0" applyNumberFormat="1" applyFont="1" applyFill="1" applyBorder="1" applyAlignment="1">
      <alignment vertical="top"/>
    </xf>
    <xf numFmtId="38" fontId="20" fillId="0" borderId="4" xfId="0" applyNumberFormat="1" applyFont="1" applyFill="1" applyBorder="1" applyAlignment="1">
      <alignment vertical="top"/>
    </xf>
    <xf numFmtId="38" fontId="20" fillId="0" borderId="5" xfId="0" applyNumberFormat="1"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38" fontId="1" fillId="0" borderId="5" xfId="0" applyNumberFormat="1" applyFont="1" applyFill="1" applyBorder="1" applyAlignment="1">
      <alignment horizontal="left" vertical="top" wrapText="1"/>
    </xf>
    <xf numFmtId="38" fontId="3" fillId="0" borderId="5" xfId="0" applyNumberFormat="1" applyFont="1" applyBorder="1" applyAlignment="1">
      <alignment horizontal="left" vertical="top" wrapText="1"/>
    </xf>
    <xf numFmtId="49" fontId="1" fillId="0" borderId="5" xfId="0" applyNumberFormat="1" applyFont="1" applyBorder="1" applyAlignment="1">
      <alignment horizontal="center" vertical="top" wrapText="1"/>
    </xf>
    <xf numFmtId="38" fontId="0" fillId="0" borderId="4" xfId="0" applyNumberFormat="1" applyBorder="1" applyAlignment="1">
      <alignment vertical="top"/>
    </xf>
    <xf numFmtId="38" fontId="0" fillId="0" borderId="2" xfId="0" applyNumberFormat="1" applyBorder="1" applyAlignment="1">
      <alignment vertical="top"/>
    </xf>
    <xf numFmtId="38" fontId="0" fillId="0" borderId="5" xfId="0" applyNumberFormat="1" applyBorder="1" applyAlignment="1">
      <alignment vertical="top"/>
    </xf>
    <xf numFmtId="38" fontId="27" fillId="0" borderId="2" xfId="0" applyNumberFormat="1" applyFont="1" applyBorder="1" applyAlignment="1"/>
    <xf numFmtId="0" fontId="29" fillId="0" borderId="2" xfId="0" applyFont="1" applyBorder="1" applyAlignment="1"/>
    <xf numFmtId="38" fontId="0" fillId="0" borderId="2" xfId="0" applyNumberFormat="1" applyFill="1" applyBorder="1" applyAlignment="1"/>
    <xf numFmtId="0" fontId="0" fillId="0" borderId="0" xfId="0" applyBorder="1" applyAlignment="1"/>
    <xf numFmtId="0" fontId="0" fillId="0" borderId="0" xfId="0" applyAlignment="1"/>
    <xf numFmtId="38" fontId="0" fillId="0" borderId="4" xfId="0" applyNumberFormat="1" applyFill="1" applyBorder="1" applyAlignment="1"/>
    <xf numFmtId="38" fontId="0" fillId="0" borderId="5" xfId="0" applyNumberFormat="1" applyFill="1" applyBorder="1" applyAlignment="1"/>
    <xf numFmtId="49" fontId="20" fillId="0" borderId="5" xfId="0" applyNumberFormat="1" applyFont="1" applyFill="1" applyBorder="1" applyAlignment="1">
      <alignment vertical="top" wrapText="1"/>
    </xf>
    <xf numFmtId="38" fontId="20" fillId="0" borderId="2" xfId="0" applyNumberFormat="1" applyFont="1" applyFill="1" applyBorder="1" applyAlignment="1">
      <alignment vertical="top" wrapText="1"/>
    </xf>
    <xf numFmtId="0" fontId="27" fillId="0" borderId="2" xfId="0" applyFont="1" applyBorder="1" applyAlignment="1">
      <alignment vertical="top"/>
    </xf>
    <xf numFmtId="0" fontId="36" fillId="0" borderId="0" xfId="0" applyFont="1" applyAlignment="1">
      <alignment horizontal="right" vertical="top"/>
    </xf>
    <xf numFmtId="49" fontId="36" fillId="0" borderId="0" xfId="0" applyNumberFormat="1" applyFont="1" applyAlignment="1">
      <alignment horizontal="right" vertical="top"/>
    </xf>
    <xf numFmtId="0" fontId="15" fillId="0" borderId="0" xfId="38" applyFont="1" applyAlignment="1"/>
    <xf numFmtId="0" fontId="39" fillId="0" borderId="0" xfId="38" applyFont="1"/>
    <xf numFmtId="0" fontId="15" fillId="0" borderId="0" xfId="38" applyFont="1"/>
    <xf numFmtId="0" fontId="39" fillId="0" borderId="0" xfId="38" applyFont="1" applyBorder="1"/>
    <xf numFmtId="2" fontId="40" fillId="6" borderId="1" xfId="38" applyNumberFormat="1" applyFont="1" applyFill="1" applyBorder="1" applyAlignment="1">
      <alignment horizontal="center" vertical="center" wrapText="1"/>
    </xf>
    <xf numFmtId="2" fontId="40" fillId="6" borderId="3" xfId="38" applyNumberFormat="1" applyFont="1" applyFill="1" applyBorder="1" applyAlignment="1">
      <alignment horizontal="center" vertical="center" wrapText="1"/>
    </xf>
    <xf numFmtId="1" fontId="40" fillId="6" borderId="3" xfId="38" applyNumberFormat="1" applyFont="1" applyFill="1" applyBorder="1" applyAlignment="1">
      <alignment horizontal="center" vertical="center" wrapText="1"/>
    </xf>
    <xf numFmtId="0" fontId="40" fillId="0" borderId="3" xfId="38" applyFont="1" applyBorder="1"/>
    <xf numFmtId="3" fontId="40" fillId="0" borderId="3" xfId="38" applyNumberFormat="1" applyFont="1" applyBorder="1"/>
    <xf numFmtId="0" fontId="41" fillId="0" borderId="7" xfId="38" applyFont="1" applyBorder="1" applyAlignment="1">
      <alignment wrapText="1"/>
    </xf>
    <xf numFmtId="0" fontId="1" fillId="0" borderId="16" xfId="38" applyFont="1" applyBorder="1"/>
    <xf numFmtId="3" fontId="1" fillId="0" borderId="10" xfId="38" applyNumberFormat="1" applyFont="1" applyBorder="1"/>
    <xf numFmtId="3" fontId="40" fillId="0" borderId="7" xfId="38" applyNumberFormat="1" applyFont="1" applyBorder="1"/>
    <xf numFmtId="0" fontId="40" fillId="0" borderId="7" xfId="38" applyFont="1" applyBorder="1" applyAlignment="1">
      <alignment horizontal="left" wrapText="1" indent="2"/>
    </xf>
    <xf numFmtId="0" fontId="40" fillId="0" borderId="16" xfId="38" applyFont="1" applyBorder="1"/>
    <xf numFmtId="3" fontId="40" fillId="0" borderId="16" xfId="38" applyNumberFormat="1" applyFont="1" applyBorder="1"/>
    <xf numFmtId="0" fontId="40" fillId="0" borderId="7" xfId="38" applyFont="1" applyBorder="1" applyAlignment="1">
      <alignment horizontal="left" vertical="top" indent="1"/>
    </xf>
    <xf numFmtId="0" fontId="40" fillId="0" borderId="16" xfId="38" applyFont="1" applyBorder="1" applyAlignment="1">
      <alignment vertical="top" wrapText="1"/>
    </xf>
    <xf numFmtId="3" fontId="40" fillId="0" borderId="16" xfId="38" applyNumberFormat="1" applyFont="1" applyBorder="1" applyAlignment="1">
      <alignment vertical="top"/>
    </xf>
    <xf numFmtId="3" fontId="40" fillId="0" borderId="7" xfId="38" applyNumberFormat="1" applyFont="1" applyBorder="1" applyAlignment="1">
      <alignment vertical="top"/>
    </xf>
    <xf numFmtId="3" fontId="39" fillId="0" borderId="0" xfId="38" applyNumberFormat="1" applyFont="1" applyAlignment="1">
      <alignment vertical="top"/>
    </xf>
    <xf numFmtId="0" fontId="39" fillId="0" borderId="0" xfId="38" applyFont="1" applyAlignment="1">
      <alignment vertical="top"/>
    </xf>
    <xf numFmtId="0" fontId="40" fillId="6" borderId="7" xfId="38" applyFont="1" applyFill="1" applyBorder="1" applyAlignment="1"/>
    <xf numFmtId="0" fontId="40" fillId="6" borderId="16" xfId="38" applyFont="1" applyFill="1" applyBorder="1"/>
    <xf numFmtId="3" fontId="40" fillId="6" borderId="16" xfId="38" applyNumberFormat="1" applyFont="1" applyFill="1" applyBorder="1"/>
    <xf numFmtId="0" fontId="40" fillId="0" borderId="7" xfId="38" applyFont="1" applyBorder="1" applyAlignment="1"/>
    <xf numFmtId="0" fontId="41" fillId="0" borderId="7" xfId="38" applyFont="1" applyBorder="1" applyAlignment="1"/>
    <xf numFmtId="0" fontId="40" fillId="0" borderId="7" xfId="38" applyFont="1" applyBorder="1" applyAlignment="1">
      <alignment horizontal="left" indent="1"/>
    </xf>
    <xf numFmtId="0" fontId="40" fillId="0" borderId="7" xfId="38" applyFont="1" applyBorder="1"/>
    <xf numFmtId="0" fontId="40" fillId="6" borderId="7" xfId="38" applyFont="1" applyFill="1" applyBorder="1"/>
    <xf numFmtId="3" fontId="40" fillId="6" borderId="7" xfId="38" applyNumberFormat="1" applyFont="1" applyFill="1" applyBorder="1"/>
    <xf numFmtId="0" fontId="40" fillId="0" borderId="7" xfId="38" applyFont="1" applyBorder="1" applyAlignment="1">
      <alignment vertical="top" wrapText="1"/>
    </xf>
    <xf numFmtId="3" fontId="39" fillId="0" borderId="0" xfId="38" applyNumberFormat="1" applyFont="1"/>
    <xf numFmtId="0" fontId="40" fillId="0" borderId="0" xfId="38" applyFont="1" applyBorder="1"/>
    <xf numFmtId="0" fontId="40" fillId="0" borderId="0" xfId="38" applyFont="1"/>
    <xf numFmtId="0" fontId="1" fillId="0" borderId="0" xfId="38" applyFont="1"/>
    <xf numFmtId="0" fontId="1" fillId="0" borderId="0" xfId="0" applyFont="1"/>
    <xf numFmtId="0" fontId="15" fillId="0" borderId="15" xfId="0" applyFont="1" applyFill="1" applyBorder="1" applyAlignment="1">
      <alignment vertical="center"/>
    </xf>
    <xf numFmtId="0" fontId="1" fillId="0" borderId="0" xfId="0" applyFont="1" applyBorder="1"/>
    <xf numFmtId="0" fontId="1" fillId="0" borderId="0" xfId="0" applyFont="1" applyAlignment="1">
      <alignment vertical="center"/>
    </xf>
    <xf numFmtId="0" fontId="1" fillId="0" borderId="8" xfId="0" applyFont="1" applyBorder="1"/>
    <xf numFmtId="0" fontId="1" fillId="0" borderId="8" xfId="0" applyNumberFormat="1" applyFont="1" applyBorder="1" applyAlignment="1">
      <alignment horizontal="left"/>
    </xf>
    <xf numFmtId="3" fontId="1" fillId="0" borderId="8" xfId="0" applyNumberFormat="1" applyFont="1" applyBorder="1"/>
    <xf numFmtId="3" fontId="1" fillId="0" borderId="1" xfId="0" applyNumberFormat="1" applyFont="1" applyBorder="1"/>
    <xf numFmtId="3" fontId="1" fillId="0" borderId="6" xfId="0" applyNumberFormat="1" applyFont="1" applyBorder="1"/>
    <xf numFmtId="0" fontId="1" fillId="0" borderId="1" xfId="0" applyFont="1" applyBorder="1"/>
    <xf numFmtId="0" fontId="1" fillId="0" borderId="5" xfId="0" applyFont="1" applyBorder="1" applyAlignment="1">
      <alignment horizontal="left"/>
    </xf>
    <xf numFmtId="3" fontId="1" fillId="0" borderId="5" xfId="0" applyNumberFormat="1" applyFont="1" applyBorder="1"/>
    <xf numFmtId="3" fontId="1" fillId="0" borderId="2" xfId="0" applyNumberFormat="1" applyFont="1" applyBorder="1"/>
    <xf numFmtId="0" fontId="1" fillId="0" borderId="2" xfId="0" applyFont="1" applyBorder="1"/>
    <xf numFmtId="0" fontId="1" fillId="0" borderId="9" xfId="0" applyFont="1" applyBorder="1" applyAlignment="1">
      <alignment vertical="top"/>
    </xf>
    <xf numFmtId="0" fontId="1" fillId="0" borderId="9" xfId="0" applyFont="1" applyBorder="1" applyAlignment="1">
      <alignment horizontal="left" vertical="top"/>
    </xf>
    <xf numFmtId="3" fontId="1" fillId="0" borderId="9" xfId="0" applyNumberFormat="1" applyFont="1" applyBorder="1" applyAlignment="1">
      <alignment vertical="top"/>
    </xf>
    <xf numFmtId="3" fontId="1" fillId="0" borderId="3" xfId="0" applyNumberFormat="1" applyFont="1" applyBorder="1" applyAlignment="1">
      <alignment vertical="top"/>
    </xf>
    <xf numFmtId="0" fontId="1" fillId="0" borderId="3" xfId="0" applyFont="1" applyBorder="1" applyAlignment="1">
      <alignment vertical="top"/>
    </xf>
    <xf numFmtId="0" fontId="1" fillId="0" borderId="0" xfId="0" applyFont="1" applyAlignment="1">
      <alignment vertical="top"/>
    </xf>
    <xf numFmtId="0" fontId="1" fillId="0" borderId="5" xfId="0" applyFont="1" applyBorder="1" applyAlignment="1">
      <alignment horizontal="left" vertical="top"/>
    </xf>
    <xf numFmtId="3" fontId="1" fillId="0" borderId="5" xfId="0" applyNumberFormat="1" applyFont="1" applyBorder="1" applyAlignment="1">
      <alignment vertical="top"/>
    </xf>
    <xf numFmtId="3" fontId="1" fillId="0" borderId="2" xfId="0" applyNumberFormat="1" applyFont="1" applyBorder="1" applyAlignment="1">
      <alignment vertical="top"/>
    </xf>
    <xf numFmtId="0" fontId="1" fillId="0" borderId="2" xfId="0" applyFont="1" applyBorder="1" applyAlignment="1">
      <alignment vertical="top"/>
    </xf>
    <xf numFmtId="0" fontId="1" fillId="0" borderId="9" xfId="0" applyFont="1" applyBorder="1"/>
    <xf numFmtId="0" fontId="1" fillId="0" borderId="3" xfId="0" applyFont="1" applyBorder="1"/>
    <xf numFmtId="3" fontId="1" fillId="0" borderId="9" xfId="0" applyNumberFormat="1" applyFont="1" applyBorder="1"/>
    <xf numFmtId="3" fontId="1" fillId="0" borderId="3" xfId="0" applyNumberFormat="1" applyFont="1" applyBorder="1"/>
    <xf numFmtId="3" fontId="1" fillId="0" borderId="10" xfId="0" applyNumberFormat="1" applyFont="1" applyBorder="1"/>
    <xf numFmtId="38" fontId="1" fillId="0" borderId="0" xfId="0" applyNumberFormat="1" applyFont="1" applyFill="1" applyBorder="1"/>
    <xf numFmtId="0" fontId="1" fillId="0" borderId="9" xfId="0" applyFont="1" applyFill="1" applyBorder="1" applyAlignment="1">
      <alignment vertical="center"/>
    </xf>
    <xf numFmtId="0" fontId="27" fillId="0" borderId="5" xfId="0" applyFont="1" applyFill="1" applyBorder="1" applyAlignment="1">
      <alignment horizontal="center" vertical="top" wrapText="1"/>
    </xf>
    <xf numFmtId="14" fontId="0" fillId="0" borderId="5" xfId="0" applyNumberFormat="1" applyFill="1" applyBorder="1" applyAlignment="1">
      <alignment horizontal="center" wrapText="1"/>
    </xf>
    <xf numFmtId="0" fontId="27" fillId="0" borderId="2" xfId="0" applyFont="1" applyFill="1" applyBorder="1" applyAlignment="1">
      <alignment horizontal="center" vertical="center" wrapText="1"/>
    </xf>
    <xf numFmtId="1" fontId="1" fillId="0" borderId="2" xfId="0" applyNumberFormat="1" applyFont="1" applyFill="1" applyBorder="1" applyAlignment="1" applyProtection="1">
      <alignment horizontal="center" vertical="center" wrapText="1"/>
      <protection hidden="1"/>
    </xf>
    <xf numFmtId="1" fontId="33" fillId="0" borderId="2" xfId="38"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protection hidden="1"/>
    </xf>
    <xf numFmtId="38" fontId="0" fillId="0" borderId="2" xfId="0" applyNumberFormat="1" applyFill="1" applyBorder="1" applyAlignment="1">
      <alignment horizontal="left"/>
    </xf>
    <xf numFmtId="38" fontId="0" fillId="0" borderId="4" xfId="0" applyNumberFormat="1" applyFill="1" applyBorder="1" applyAlignment="1">
      <alignment horizontal="left" wrapText="1"/>
    </xf>
    <xf numFmtId="38" fontId="0" fillId="0" borderId="2" xfId="0" applyNumberFormat="1" applyFill="1" applyBorder="1" applyAlignment="1">
      <alignment horizontal="center" vertical="top" wrapText="1"/>
    </xf>
    <xf numFmtId="49" fontId="1" fillId="0" borderId="2" xfId="0" applyNumberFormat="1" applyFont="1" applyFill="1" applyBorder="1" applyAlignment="1">
      <alignment horizontal="center" wrapText="1"/>
    </xf>
    <xf numFmtId="38" fontId="0" fillId="0" borderId="2" xfId="0" applyNumberFormat="1" applyFill="1" applyBorder="1" applyAlignment="1">
      <alignment horizontal="center" wrapText="1"/>
    </xf>
    <xf numFmtId="0" fontId="1" fillId="0" borderId="4" xfId="0" applyFont="1" applyBorder="1"/>
    <xf numFmtId="1" fontId="33" fillId="0" borderId="1" xfId="38" applyNumberFormat="1" applyFont="1" applyFill="1" applyBorder="1" applyAlignment="1">
      <alignment horizontal="center" vertical="center" wrapText="1"/>
    </xf>
    <xf numFmtId="0" fontId="21" fillId="4" borderId="8" xfId="6" applyFont="1" applyFill="1" applyBorder="1" applyAlignment="1">
      <alignment horizontal="center" vertical="center"/>
    </xf>
    <xf numFmtId="0" fontId="21" fillId="4" borderId="13" xfId="6" applyFont="1" applyFill="1" applyBorder="1" applyAlignment="1">
      <alignment horizontal="center" vertical="center"/>
    </xf>
    <xf numFmtId="0" fontId="21" fillId="4" borderId="6" xfId="6" applyFont="1" applyFill="1" applyBorder="1" applyAlignment="1">
      <alignment horizontal="center" vertical="center"/>
    </xf>
    <xf numFmtId="0" fontId="21" fillId="2" borderId="9" xfId="6"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15" fillId="0" borderId="0" xfId="6" applyFont="1" applyBorder="1" applyAlignment="1">
      <alignment vertical="center"/>
    </xf>
    <xf numFmtId="0" fontId="15" fillId="0" borderId="0" xfId="0" applyFont="1" applyAlignment="1"/>
    <xf numFmtId="0" fontId="15" fillId="0" borderId="4" xfId="0" applyFont="1" applyBorder="1" applyAlignment="1"/>
    <xf numFmtId="0" fontId="15" fillId="0" borderId="5" xfId="6" applyFont="1" applyBorder="1" applyAlignment="1">
      <alignment horizontal="center" vertical="center"/>
    </xf>
    <xf numFmtId="0" fontId="15" fillId="0" borderId="0" xfId="6"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5" fillId="0" borderId="4" xfId="6" applyFont="1" applyBorder="1" applyAlignment="1">
      <alignment horizontal="center" vertical="center"/>
    </xf>
    <xf numFmtId="0" fontId="21"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6" xfId="6" applyFont="1" applyBorder="1" applyAlignment="1">
      <alignment horizontal="center" vertical="center"/>
    </xf>
    <xf numFmtId="3" fontId="1" fillId="6" borderId="1" xfId="0" applyNumberFormat="1" applyFont="1" applyFill="1" applyBorder="1" applyAlignment="1" applyProtection="1">
      <alignment horizontal="center" vertical="center" wrapText="1"/>
      <protection hidden="1"/>
    </xf>
    <xf numFmtId="3" fontId="1" fillId="6" borderId="3" xfId="0" applyNumberFormat="1" applyFont="1" applyFill="1" applyBorder="1" applyAlignment="1" applyProtection="1">
      <alignment horizontal="center" vertical="center" wrapText="1"/>
      <protection hidden="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3" fontId="1" fillId="0" borderId="11" xfId="0" applyNumberFormat="1" applyFont="1" applyBorder="1" applyAlignment="1" applyProtection="1">
      <alignment horizontal="center"/>
      <protection hidden="1"/>
    </xf>
    <xf numFmtId="3" fontId="1" fillId="0" borderId="12" xfId="0" applyNumberFormat="1" applyFont="1" applyBorder="1" applyAlignment="1" applyProtection="1">
      <alignment horizontal="center"/>
      <protection hidden="1"/>
    </xf>
    <xf numFmtId="3" fontId="19" fillId="0" borderId="11" xfId="0" applyNumberFormat="1" applyFont="1" applyBorder="1" applyAlignment="1" applyProtection="1">
      <alignment horizontal="center" wrapText="1"/>
      <protection locked="0"/>
    </xf>
    <xf numFmtId="3" fontId="19" fillId="0" borderId="12" xfId="0" applyNumberFormat="1" applyFont="1" applyBorder="1" applyAlignment="1" applyProtection="1">
      <alignment horizontal="center" wrapText="1"/>
      <protection locked="0"/>
    </xf>
    <xf numFmtId="3" fontId="19" fillId="0" borderId="16" xfId="0" applyNumberFormat="1" applyFont="1" applyBorder="1" applyAlignment="1" applyProtection="1">
      <alignment horizontal="center" wrapText="1"/>
      <protection locked="0"/>
    </xf>
    <xf numFmtId="3" fontId="19" fillId="0" borderId="11" xfId="0" applyNumberFormat="1" applyFont="1" applyBorder="1" applyAlignment="1" applyProtection="1">
      <alignment horizontal="center" vertical="center" wrapText="1"/>
      <protection hidden="1"/>
    </xf>
    <xf numFmtId="3" fontId="19" fillId="0" borderId="16" xfId="0" applyNumberFormat="1" applyFont="1" applyBorder="1" applyAlignment="1" applyProtection="1">
      <alignment horizontal="center" vertical="center" wrapText="1"/>
      <protection hidden="1"/>
    </xf>
    <xf numFmtId="3" fontId="1" fillId="0" borderId="11" xfId="0" applyNumberFormat="1" applyFont="1" applyBorder="1" applyAlignment="1" applyProtection="1">
      <alignment horizontal="center" wrapText="1"/>
      <protection hidden="1"/>
    </xf>
    <xf numFmtId="3" fontId="1" fillId="0" borderId="12" xfId="0" applyNumberFormat="1" applyFont="1" applyBorder="1" applyAlignment="1" applyProtection="1">
      <alignment horizontal="center" wrapText="1"/>
      <protection hidden="1"/>
    </xf>
    <xf numFmtId="3" fontId="16" fillId="0" borderId="12" xfId="0" applyNumberFormat="1" applyFont="1" applyBorder="1" applyAlignment="1" applyProtection="1">
      <alignment horizontal="left" wrapText="1"/>
      <protection hidden="1"/>
    </xf>
    <xf numFmtId="3" fontId="16" fillId="0" borderId="16" xfId="0" applyNumberFormat="1" applyFont="1" applyBorder="1" applyAlignment="1" applyProtection="1">
      <alignment horizontal="left" wrapText="1"/>
      <protection hidden="1"/>
    </xf>
    <xf numFmtId="0" fontId="1" fillId="6" borderId="1" xfId="0" applyFont="1" applyFill="1" applyBorder="1" applyAlignment="1">
      <alignment horizontal="center" wrapText="1"/>
    </xf>
    <xf numFmtId="0" fontId="1" fillId="6" borderId="3" xfId="0" applyFont="1" applyFill="1" applyBorder="1" applyAlignment="1">
      <alignment horizontal="center" wrapText="1"/>
    </xf>
    <xf numFmtId="0" fontId="16" fillId="4" borderId="11" xfId="6" applyFont="1" applyFill="1" applyBorder="1" applyAlignment="1">
      <alignment horizontal="center"/>
    </xf>
    <xf numFmtId="0" fontId="16" fillId="4" borderId="16" xfId="6" applyFont="1" applyFill="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15" fillId="4" borderId="11" xfId="6" applyFont="1" applyFill="1" applyBorder="1" applyAlignment="1">
      <alignment horizontal="center" vertical="center"/>
    </xf>
    <xf numFmtId="0" fontId="15" fillId="4" borderId="12" xfId="6" applyFont="1" applyFill="1" applyBorder="1" applyAlignment="1">
      <alignment horizontal="center" vertical="center"/>
    </xf>
    <xf numFmtId="0" fontId="15" fillId="4" borderId="16" xfId="6" applyFont="1" applyFill="1" applyBorder="1" applyAlignment="1">
      <alignment horizontal="center" vertical="center"/>
    </xf>
    <xf numFmtId="3" fontId="16" fillId="0" borderId="13" xfId="0" applyNumberFormat="1" applyFont="1" applyBorder="1" applyAlignment="1" applyProtection="1">
      <alignment wrapText="1"/>
      <protection hidden="1"/>
    </xf>
    <xf numFmtId="0" fontId="16" fillId="0" borderId="12" xfId="0" applyFont="1" applyBorder="1" applyAlignment="1">
      <alignment wrapText="1"/>
    </xf>
    <xf numFmtId="0" fontId="16" fillId="0" borderId="16" xfId="0" applyFont="1" applyBorder="1" applyAlignment="1">
      <alignment wrapText="1"/>
    </xf>
    <xf numFmtId="3" fontId="1" fillId="0" borderId="11" xfId="0" applyNumberFormat="1" applyFont="1" applyBorder="1" applyAlignment="1" applyProtection="1">
      <alignment horizontal="left" wrapText="1"/>
      <protection hidden="1"/>
    </xf>
    <xf numFmtId="3" fontId="1" fillId="0" borderId="12" xfId="0" applyNumberFormat="1" applyFont="1" applyBorder="1" applyAlignment="1" applyProtection="1">
      <alignment horizontal="left" wrapText="1"/>
      <protection hidden="1"/>
    </xf>
    <xf numFmtId="0" fontId="31" fillId="0" borderId="0" xfId="0" applyFont="1" applyFill="1" applyBorder="1" applyAlignment="1">
      <alignment horizontal="left" vertical="top" wrapText="1"/>
    </xf>
    <xf numFmtId="0" fontId="31" fillId="0" borderId="0" xfId="0" applyFont="1" applyAlignment="1">
      <alignment horizontal="left" vertical="top" wrapText="1"/>
    </xf>
    <xf numFmtId="14" fontId="27" fillId="6" borderId="1" xfId="0" applyNumberFormat="1" applyFont="1" applyFill="1" applyBorder="1" applyAlignment="1">
      <alignment horizontal="center" vertical="center" wrapText="1"/>
    </xf>
    <xf numFmtId="14" fontId="0" fillId="0" borderId="3" xfId="0" applyNumberFormat="1" applyBorder="1" applyAlignment="1">
      <alignment horizontal="center" wrapText="1"/>
    </xf>
    <xf numFmtId="0" fontId="28" fillId="0"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3" fontId="16" fillId="0" borderId="11" xfId="0" applyNumberFormat="1" applyFont="1" applyBorder="1" applyAlignment="1" applyProtection="1">
      <alignment horizontal="center" wrapText="1"/>
      <protection hidden="1"/>
    </xf>
    <xf numFmtId="3" fontId="16" fillId="0" borderId="16" xfId="0" applyNumberFormat="1" applyFont="1" applyBorder="1" applyAlignment="1" applyProtection="1">
      <alignment horizontal="center" wrapText="1"/>
      <protection hidden="1"/>
    </xf>
    <xf numFmtId="3" fontId="1" fillId="0" borderId="8" xfId="0" applyNumberFormat="1" applyFont="1" applyBorder="1" applyAlignment="1" applyProtection="1">
      <alignment horizontal="left" vertical="center" wrapText="1"/>
      <protection hidden="1"/>
    </xf>
    <xf numFmtId="3" fontId="1" fillId="0" borderId="13" xfId="0" applyNumberFormat="1" applyFont="1" applyBorder="1" applyAlignment="1" applyProtection="1">
      <alignment horizontal="left" vertical="center" wrapText="1"/>
      <protection hidden="1"/>
    </xf>
    <xf numFmtId="3" fontId="1" fillId="0" borderId="9" xfId="0" applyNumberFormat="1" applyFont="1" applyBorder="1" applyAlignment="1" applyProtection="1">
      <alignment horizontal="left" vertical="center" wrapText="1"/>
      <protection hidden="1"/>
    </xf>
    <xf numFmtId="3" fontId="1" fillId="0" borderId="15" xfId="0" applyNumberFormat="1" applyFont="1" applyBorder="1" applyAlignment="1" applyProtection="1">
      <alignment horizontal="left" vertical="center" wrapText="1"/>
      <protection hidden="1"/>
    </xf>
    <xf numFmtId="3" fontId="16" fillId="0" borderId="13" xfId="0" applyNumberFormat="1" applyFont="1" applyBorder="1" applyAlignment="1" applyProtection="1">
      <alignment horizontal="left" vertical="center" wrapText="1"/>
      <protection hidden="1"/>
    </xf>
    <xf numFmtId="3" fontId="16" fillId="0" borderId="15" xfId="0" applyNumberFormat="1" applyFont="1" applyBorder="1" applyAlignment="1" applyProtection="1">
      <alignment horizontal="left" vertical="center" wrapText="1"/>
      <protection hidden="1"/>
    </xf>
    <xf numFmtId="0" fontId="15" fillId="0" borderId="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 fillId="0" borderId="2" xfId="0" applyFont="1" applyFill="1" applyBorder="1" applyAlignment="1">
      <alignment horizontal="left" vertical="top" wrapText="1"/>
    </xf>
    <xf numFmtId="0" fontId="1" fillId="0" borderId="3" xfId="0" applyFont="1" applyBorder="1" applyAlignment="1"/>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cellXfs>
  <cellStyles count="44">
    <cellStyle name="Datum 10" xfId="1"/>
    <cellStyle name="Datum 11" xfId="2"/>
    <cellStyle name="Datum 12" xfId="3"/>
    <cellStyle name="Datum 8" xfId="4"/>
    <cellStyle name="Datum 9" xfId="5"/>
    <cellStyle name="Komma 2" xfId="43"/>
    <cellStyle name="Prozent 2" xfId="41"/>
    <cellStyle name="Standard" xfId="0" builtinId="0"/>
    <cellStyle name="Standard 2" xfId="37"/>
    <cellStyle name="Standard 2 2" xfId="39"/>
    <cellStyle name="Standard 3" xfId="38"/>
    <cellStyle name="Standard 4" xfId="40"/>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 name="Währung 2" xfId="4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9"/>
  <sheetViews>
    <sheetView zoomScale="75" zoomScaleNormal="75" workbookViewId="0">
      <selection activeCell="G6" sqref="G6"/>
    </sheetView>
  </sheetViews>
  <sheetFormatPr baseColWidth="10" defaultRowHeight="14.25"/>
  <cols>
    <col min="1" max="1" width="42.140625" style="1" customWidth="1"/>
    <col min="2" max="2" width="17.28515625" style="1" customWidth="1"/>
    <col min="3" max="6" width="11.42578125" style="1"/>
    <col min="7" max="7" width="12.42578125" style="1" customWidth="1"/>
    <col min="8" max="10" width="11.42578125" style="1"/>
  </cols>
  <sheetData>
    <row r="1" spans="1:10" s="24" customFormat="1" ht="15.75" customHeight="1">
      <c r="A1" s="11"/>
      <c r="B1" s="13"/>
      <c r="C1" s="13"/>
      <c r="D1" s="13"/>
      <c r="E1" s="13"/>
      <c r="F1" s="13"/>
      <c r="G1" s="3"/>
      <c r="H1" s="13"/>
      <c r="I1" s="13"/>
      <c r="J1" s="13"/>
    </row>
    <row r="2" spans="1:10" s="24" customFormat="1" ht="15.75" customHeight="1">
      <c r="A2" s="108"/>
      <c r="C2" s="13"/>
      <c r="D2" s="13"/>
      <c r="E2" s="13"/>
      <c r="F2" s="13"/>
      <c r="G2" s="3"/>
      <c r="H2" s="13"/>
      <c r="I2" s="13"/>
      <c r="J2" s="13"/>
    </row>
    <row r="3" spans="1:10" s="24" customFormat="1" ht="15.75" customHeight="1">
      <c r="A3" s="13"/>
      <c r="B3" s="13"/>
      <c r="C3" s="13"/>
      <c r="D3" s="13"/>
      <c r="E3" s="13"/>
      <c r="F3" s="13"/>
      <c r="G3" s="3"/>
      <c r="H3" s="13"/>
      <c r="I3" s="13"/>
      <c r="J3" s="13"/>
    </row>
    <row r="4" spans="1:10">
      <c r="A4" s="12"/>
      <c r="B4" s="12"/>
      <c r="C4" s="12"/>
      <c r="D4" s="12"/>
      <c r="E4" s="12"/>
      <c r="F4" s="12"/>
      <c r="G4" s="3"/>
    </row>
    <row r="5" spans="1:10">
      <c r="A5" s="12"/>
      <c r="B5" s="12"/>
      <c r="C5" s="12"/>
      <c r="D5" s="12"/>
      <c r="E5" s="12"/>
      <c r="F5" s="12"/>
      <c r="G5" s="12"/>
    </row>
    <row r="6" spans="1:10">
      <c r="A6" s="12"/>
      <c r="B6" s="12"/>
      <c r="C6" s="12"/>
      <c r="D6" s="12"/>
      <c r="E6" s="12"/>
      <c r="F6" s="12"/>
      <c r="G6" s="12"/>
    </row>
    <row r="7" spans="1:10" ht="39.950000000000003" customHeight="1">
      <c r="A7" s="345" t="s">
        <v>44</v>
      </c>
      <c r="B7" s="346"/>
      <c r="C7" s="346"/>
      <c r="D7" s="346"/>
      <c r="E7" s="346"/>
      <c r="F7" s="346"/>
      <c r="G7" s="347"/>
    </row>
    <row r="8" spans="1:10" ht="39.950000000000003" customHeight="1">
      <c r="A8" s="348" t="s">
        <v>96</v>
      </c>
      <c r="B8" s="349"/>
      <c r="C8" s="349"/>
      <c r="D8" s="349"/>
      <c r="E8" s="349"/>
      <c r="F8" s="349"/>
      <c r="G8" s="350"/>
    </row>
    <row r="9" spans="1:10" ht="20.25">
      <c r="A9" s="40"/>
      <c r="B9" s="41"/>
      <c r="C9" s="17"/>
      <c r="D9" s="17"/>
      <c r="E9" s="17"/>
      <c r="F9" s="17"/>
      <c r="G9" s="16"/>
    </row>
    <row r="10" spans="1:10" ht="20.25">
      <c r="A10" s="15"/>
      <c r="B10" s="17"/>
      <c r="C10" s="17"/>
      <c r="D10" s="17"/>
      <c r="E10" s="17"/>
      <c r="F10" s="17"/>
      <c r="G10" s="16"/>
    </row>
    <row r="11" spans="1:10" ht="24.75" customHeight="1">
      <c r="A11" s="18" t="s">
        <v>16</v>
      </c>
      <c r="B11" s="351" t="s">
        <v>197</v>
      </c>
      <c r="C11" s="352"/>
      <c r="D11" s="352"/>
      <c r="E11" s="352"/>
      <c r="F11" s="352"/>
      <c r="G11" s="353"/>
    </row>
    <row r="12" spans="1:10" ht="24.75" customHeight="1">
      <c r="A12" s="18"/>
      <c r="B12" s="351"/>
      <c r="C12" s="352"/>
      <c r="D12" s="352"/>
      <c r="E12" s="352"/>
      <c r="F12" s="352"/>
      <c r="G12" s="353"/>
    </row>
    <row r="13" spans="1:10" ht="24.75" customHeight="1">
      <c r="A13" s="20"/>
      <c r="B13" s="42"/>
      <c r="C13" s="19"/>
      <c r="D13" s="19"/>
      <c r="E13" s="19"/>
      <c r="F13" s="19"/>
      <c r="G13" s="14"/>
    </row>
    <row r="14" spans="1:10" ht="24.75" customHeight="1">
      <c r="A14" s="43"/>
      <c r="B14" s="44"/>
      <c r="C14" s="19"/>
      <c r="D14" s="19"/>
      <c r="E14" s="19"/>
      <c r="F14" s="19"/>
      <c r="G14" s="14"/>
    </row>
    <row r="15" spans="1:10" s="6" customFormat="1" ht="39.950000000000003" customHeight="1">
      <c r="A15" s="359" t="s">
        <v>5</v>
      </c>
      <c r="B15" s="360"/>
      <c r="C15" s="360"/>
      <c r="D15" s="360"/>
      <c r="E15" s="360"/>
      <c r="F15" s="360"/>
      <c r="G15" s="361"/>
      <c r="H15" s="2"/>
      <c r="I15" s="2"/>
      <c r="J15" s="2"/>
    </row>
    <row r="16" spans="1:10" s="6" customFormat="1" ht="30" customHeight="1">
      <c r="A16" s="45"/>
      <c r="B16" s="46"/>
      <c r="C16" s="46"/>
      <c r="D16" s="46"/>
      <c r="E16" s="46"/>
      <c r="F16" s="46"/>
      <c r="G16" s="47"/>
      <c r="H16" s="2"/>
      <c r="I16" s="2"/>
      <c r="J16" s="2"/>
    </row>
    <row r="17" spans="1:7" ht="24.95" customHeight="1">
      <c r="A17" s="354" t="s">
        <v>7</v>
      </c>
      <c r="B17" s="355"/>
      <c r="C17" s="355"/>
      <c r="D17" s="356"/>
      <c r="E17" s="356"/>
      <c r="F17" s="356"/>
      <c r="G17" s="357"/>
    </row>
    <row r="18" spans="1:7" ht="24.95" customHeight="1">
      <c r="A18" s="354"/>
      <c r="B18" s="355"/>
      <c r="C18" s="355"/>
      <c r="D18" s="356"/>
      <c r="E18" s="356"/>
      <c r="F18" s="356"/>
      <c r="G18" s="357"/>
    </row>
    <row r="19" spans="1:7" ht="24.95" customHeight="1">
      <c r="A19" s="354" t="s">
        <v>8</v>
      </c>
      <c r="B19" s="355"/>
      <c r="C19" s="355"/>
      <c r="D19" s="356"/>
      <c r="E19" s="356"/>
      <c r="F19" s="356"/>
      <c r="G19" s="357"/>
    </row>
    <row r="20" spans="1:7" ht="24.95" customHeight="1">
      <c r="A20" s="354"/>
      <c r="B20" s="355"/>
      <c r="C20" s="355"/>
      <c r="D20" s="356"/>
      <c r="E20" s="356"/>
      <c r="F20" s="356"/>
      <c r="G20" s="357"/>
    </row>
    <row r="21" spans="1:7" ht="24.95" customHeight="1">
      <c r="A21" s="354" t="s">
        <v>65</v>
      </c>
      <c r="B21" s="355"/>
      <c r="C21" s="355"/>
      <c r="D21" s="356"/>
      <c r="E21" s="356"/>
      <c r="F21" s="356"/>
      <c r="G21" s="357"/>
    </row>
    <row r="22" spans="1:7" ht="24.95" customHeight="1">
      <c r="A22" s="354"/>
      <c r="B22" s="355"/>
      <c r="C22" s="355"/>
      <c r="D22" s="356"/>
      <c r="E22" s="356"/>
      <c r="F22" s="356"/>
      <c r="G22" s="357"/>
    </row>
    <row r="23" spans="1:7" ht="24.95" customHeight="1">
      <c r="A23" s="354" t="s">
        <v>71</v>
      </c>
      <c r="B23" s="355"/>
      <c r="C23" s="355"/>
      <c r="D23" s="355"/>
      <c r="E23" s="355"/>
      <c r="F23" s="355"/>
      <c r="G23" s="358"/>
    </row>
    <row r="24" spans="1:7" ht="24.95" customHeight="1">
      <c r="A24" s="354"/>
      <c r="B24" s="355"/>
      <c r="C24" s="355"/>
      <c r="D24" s="355"/>
      <c r="E24" s="355"/>
      <c r="F24" s="355"/>
      <c r="G24" s="358"/>
    </row>
    <row r="25" spans="1:7" ht="24.95" customHeight="1">
      <c r="A25" s="354" t="s">
        <v>83</v>
      </c>
      <c r="B25" s="355"/>
      <c r="C25" s="355"/>
      <c r="D25" s="355"/>
      <c r="E25" s="355"/>
      <c r="F25" s="355"/>
      <c r="G25" s="358"/>
    </row>
    <row r="26" spans="1:7" ht="24.95" customHeight="1">
      <c r="A26" s="354"/>
      <c r="B26" s="355"/>
      <c r="C26" s="355"/>
      <c r="D26" s="355"/>
      <c r="E26" s="355"/>
      <c r="F26" s="355"/>
      <c r="G26" s="358"/>
    </row>
    <row r="27" spans="1:7" ht="24.95" customHeight="1">
      <c r="A27" s="354"/>
      <c r="B27" s="355"/>
      <c r="C27" s="355"/>
      <c r="D27" s="355"/>
      <c r="E27" s="355"/>
      <c r="F27" s="355"/>
      <c r="G27" s="358"/>
    </row>
    <row r="28" spans="1:7" ht="24.95" customHeight="1">
      <c r="A28" s="354"/>
      <c r="B28" s="355"/>
      <c r="C28" s="355"/>
      <c r="D28" s="355"/>
      <c r="E28" s="355"/>
      <c r="F28" s="355"/>
      <c r="G28" s="358"/>
    </row>
    <row r="29" spans="1:7" ht="24.95" customHeight="1">
      <c r="A29" s="37"/>
      <c r="B29" s="38"/>
      <c r="C29" s="38"/>
      <c r="D29" s="21"/>
      <c r="E29" s="21"/>
      <c r="F29" s="21"/>
      <c r="G29" s="22"/>
    </row>
    <row r="30" spans="1:7" ht="24.95" customHeight="1">
      <c r="A30" s="23"/>
      <c r="B30" s="21"/>
      <c r="C30" s="21"/>
      <c r="D30" s="21"/>
      <c r="E30" s="21"/>
      <c r="F30" s="21"/>
      <c r="G30" s="22"/>
    </row>
    <row r="31" spans="1:7" ht="24.95" customHeight="1">
      <c r="A31" s="50"/>
      <c r="B31" s="51"/>
      <c r="C31" s="51"/>
      <c r="D31" s="51"/>
      <c r="E31" s="51"/>
      <c r="F31" s="51"/>
      <c r="G31" s="52"/>
    </row>
    <row r="32" spans="1:7" ht="24.95" customHeight="1">
      <c r="A32" s="49"/>
      <c r="B32" s="49"/>
      <c r="C32" s="49"/>
      <c r="D32" s="49"/>
      <c r="E32" s="49"/>
      <c r="F32" s="49"/>
      <c r="G32" s="49"/>
    </row>
    <row r="33" spans="1:7" ht="24.95" customHeight="1">
      <c r="A33" s="49"/>
      <c r="B33" s="49"/>
      <c r="C33" s="49"/>
      <c r="D33" s="49"/>
      <c r="E33" s="49"/>
      <c r="F33" s="49"/>
      <c r="G33" s="49"/>
    </row>
    <row r="34" spans="1:7" ht="24.95" customHeight="1">
      <c r="A34" s="5"/>
      <c r="B34" s="5"/>
      <c r="C34" s="5"/>
      <c r="D34" s="5"/>
      <c r="E34" s="4"/>
      <c r="F34" s="4"/>
      <c r="G34" s="4"/>
    </row>
    <row r="35" spans="1:7" ht="24.95" customHeight="1">
      <c r="A35" s="5"/>
      <c r="B35" s="5"/>
      <c r="C35" s="5"/>
      <c r="D35" s="5"/>
      <c r="E35" s="4"/>
      <c r="F35" s="4"/>
      <c r="G35" s="4"/>
    </row>
    <row r="36" spans="1:7" ht="24.95" customHeight="1"/>
    <row r="37" spans="1:7" ht="24.95" customHeight="1"/>
    <row r="38" spans="1:7" ht="24.95" customHeight="1"/>
    <row r="39" spans="1:7" ht="24.95" customHeight="1"/>
  </sheetData>
  <mergeCells count="11">
    <mergeCell ref="A27:G28"/>
    <mergeCell ref="A25:G26"/>
    <mergeCell ref="A23:G24"/>
    <mergeCell ref="A15:G15"/>
    <mergeCell ref="A21:G22"/>
    <mergeCell ref="A19:G20"/>
    <mergeCell ref="A7:G7"/>
    <mergeCell ref="A8:G8"/>
    <mergeCell ref="B11:G11"/>
    <mergeCell ref="B12:G12"/>
    <mergeCell ref="A17:G18"/>
  </mergeCells>
  <phoneticPr fontId="0" type="noConversion"/>
  <pageMargins left="0.78740157480314965" right="0.78740157480314965" top="0.98425196850393704" bottom="0.98425196850393704" header="0.51181102362204722" footer="0.51181102362204722"/>
  <pageSetup paperSize="9" scale="74" orientation="portrait" r:id="rId1"/>
  <headerFooter alignWithMargins="0">
    <oddHeader>&amp;L&amp;"Arial,Fett"&amp;12Wirtschaftsplan 2018/2019
für sonstige Sondervermögen</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80" zoomScaleNormal="80" workbookViewId="0">
      <selection activeCell="B7" sqref="B7"/>
    </sheetView>
  </sheetViews>
  <sheetFormatPr baseColWidth="10" defaultColWidth="6.28515625" defaultRowHeight="12.75"/>
  <cols>
    <col min="1" max="1" width="6.28515625" style="10" bestFit="1" customWidth="1"/>
    <col min="2" max="2" width="42.28515625" style="10" customWidth="1"/>
    <col min="3" max="10" width="12.7109375" style="10" customWidth="1"/>
    <col min="11" max="11" width="9.5703125" style="8" customWidth="1"/>
    <col min="12" max="16384" width="6.28515625" style="10"/>
  </cols>
  <sheetData>
    <row r="1" spans="1:11" customFormat="1" ht="23.25" customHeight="1">
      <c r="A1" s="364" t="s">
        <v>7</v>
      </c>
      <c r="B1" s="365"/>
      <c r="C1" s="365"/>
      <c r="D1" s="365"/>
      <c r="E1" s="365"/>
      <c r="F1" s="365"/>
      <c r="G1" s="365"/>
      <c r="H1" s="365"/>
      <c r="I1" s="365"/>
      <c r="J1" s="366"/>
    </row>
    <row r="2" spans="1:11" ht="18.75" customHeight="1">
      <c r="A2" s="374" t="s">
        <v>56</v>
      </c>
      <c r="B2" s="375"/>
      <c r="C2" s="376" t="s">
        <v>97</v>
      </c>
      <c r="D2" s="376"/>
      <c r="E2" s="376"/>
      <c r="F2" s="376"/>
      <c r="G2" s="376"/>
      <c r="H2" s="376"/>
      <c r="I2" s="376"/>
      <c r="J2" s="377"/>
      <c r="K2" s="109"/>
    </row>
    <row r="3" spans="1:11" ht="15.75" customHeight="1">
      <c r="A3" s="374" t="s">
        <v>9</v>
      </c>
      <c r="B3" s="375"/>
      <c r="C3" s="29"/>
      <c r="D3" s="29"/>
      <c r="E3" s="29"/>
      <c r="F3" s="29"/>
      <c r="G3" s="369" t="s">
        <v>95</v>
      </c>
      <c r="H3" s="370"/>
      <c r="I3" s="370"/>
      <c r="J3" s="371"/>
      <c r="K3" s="31"/>
    </row>
    <row r="4" spans="1:11" ht="15.75" customHeight="1">
      <c r="A4" s="367"/>
      <c r="B4" s="368"/>
      <c r="C4" s="121"/>
      <c r="D4" s="121"/>
      <c r="E4" s="121"/>
      <c r="F4" s="29"/>
      <c r="G4" s="372" t="s">
        <v>43</v>
      </c>
      <c r="H4" s="373"/>
      <c r="I4" s="372" t="s">
        <v>42</v>
      </c>
      <c r="J4" s="373"/>
      <c r="K4" s="31"/>
    </row>
    <row r="5" spans="1:11" ht="17.25" customHeight="1">
      <c r="A5" s="362" t="s">
        <v>17</v>
      </c>
      <c r="B5" s="217" t="s">
        <v>89</v>
      </c>
      <c r="C5" s="146" t="s">
        <v>84</v>
      </c>
      <c r="D5" s="146" t="s">
        <v>84</v>
      </c>
      <c r="E5" s="146" t="s">
        <v>85</v>
      </c>
      <c r="F5" s="146" t="s">
        <v>86</v>
      </c>
      <c r="G5" s="146" t="s">
        <v>87</v>
      </c>
      <c r="H5" s="146" t="s">
        <v>87</v>
      </c>
      <c r="I5" s="147" t="s">
        <v>87</v>
      </c>
      <c r="J5" s="148" t="s">
        <v>87</v>
      </c>
      <c r="K5" s="110"/>
    </row>
    <row r="6" spans="1:11" ht="17.25" customHeight="1">
      <c r="A6" s="363"/>
      <c r="B6" s="152"/>
      <c r="C6" s="149">
        <v>2015</v>
      </c>
      <c r="D6" s="149">
        <v>2016</v>
      </c>
      <c r="E6" s="149">
        <v>2017</v>
      </c>
      <c r="F6" s="149">
        <v>2017</v>
      </c>
      <c r="G6" s="157">
        <v>2018</v>
      </c>
      <c r="H6" s="157">
        <v>2019</v>
      </c>
      <c r="I6" s="151">
        <v>2020</v>
      </c>
      <c r="J6" s="150">
        <v>2021</v>
      </c>
      <c r="K6" s="110"/>
    </row>
    <row r="7" spans="1:11" ht="19.350000000000001" customHeight="1">
      <c r="A7" s="113">
        <v>1</v>
      </c>
      <c r="B7" s="25" t="s">
        <v>90</v>
      </c>
      <c r="C7" s="25">
        <f>SUM(C8:C10)</f>
        <v>20187</v>
      </c>
      <c r="D7" s="25">
        <f t="shared" ref="D7:J7" si="0">SUM(D8:D10)</f>
        <v>7733</v>
      </c>
      <c r="E7" s="25">
        <f t="shared" si="0"/>
        <v>25349</v>
      </c>
      <c r="F7" s="25">
        <f t="shared" si="0"/>
        <v>6648</v>
      </c>
      <c r="G7" s="134">
        <f t="shared" si="0"/>
        <v>8789</v>
      </c>
      <c r="H7" s="128">
        <f t="shared" si="0"/>
        <v>6746</v>
      </c>
      <c r="I7" s="128">
        <f t="shared" si="0"/>
        <v>6701</v>
      </c>
      <c r="J7" s="128">
        <f t="shared" si="0"/>
        <v>5901</v>
      </c>
      <c r="K7" s="9"/>
    </row>
    <row r="8" spans="1:11" s="166" customFormat="1" ht="19.350000000000001" customHeight="1">
      <c r="A8" s="161" t="s">
        <v>98</v>
      </c>
      <c r="B8" s="112" t="s">
        <v>99</v>
      </c>
      <c r="C8" s="162">
        <v>2158</v>
      </c>
      <c r="D8" s="162">
        <v>2298</v>
      </c>
      <c r="E8" s="162">
        <v>2148</v>
      </c>
      <c r="F8" s="162">
        <v>2003</v>
      </c>
      <c r="G8" s="163">
        <v>1586</v>
      </c>
      <c r="H8" s="164">
        <v>1543</v>
      </c>
      <c r="I8" s="164">
        <v>1498</v>
      </c>
      <c r="J8" s="164">
        <v>1498</v>
      </c>
      <c r="K8" s="165"/>
    </row>
    <row r="9" spans="1:11" s="166" customFormat="1" ht="19.350000000000001" customHeight="1">
      <c r="A9" s="161" t="s">
        <v>100</v>
      </c>
      <c r="B9" s="112" t="s">
        <v>101</v>
      </c>
      <c r="C9" s="162">
        <v>17744</v>
      </c>
      <c r="D9" s="162">
        <v>5094</v>
      </c>
      <c r="E9" s="162">
        <v>23000</v>
      </c>
      <c r="F9" s="162">
        <v>4500</v>
      </c>
      <c r="G9" s="163">
        <v>7000</v>
      </c>
      <c r="H9" s="164">
        <v>5000</v>
      </c>
      <c r="I9" s="164">
        <v>5000</v>
      </c>
      <c r="J9" s="164">
        <v>4200</v>
      </c>
      <c r="K9" s="165"/>
    </row>
    <row r="10" spans="1:11" s="166" customFormat="1" ht="19.350000000000001" customHeight="1">
      <c r="A10" s="161" t="s">
        <v>102</v>
      </c>
      <c r="B10" s="112" t="s">
        <v>103</v>
      </c>
      <c r="C10" s="162">
        <v>285</v>
      </c>
      <c r="D10" s="162">
        <v>341</v>
      </c>
      <c r="E10" s="162">
        <v>201</v>
      </c>
      <c r="F10" s="162">
        <v>145</v>
      </c>
      <c r="G10" s="163">
        <v>203</v>
      </c>
      <c r="H10" s="164">
        <v>203</v>
      </c>
      <c r="I10" s="164">
        <v>203</v>
      </c>
      <c r="J10" s="164">
        <v>203</v>
      </c>
      <c r="K10" s="165"/>
    </row>
    <row r="11" spans="1:11" ht="19.350000000000001" customHeight="1">
      <c r="A11" s="114">
        <v>2</v>
      </c>
      <c r="B11" s="26" t="s">
        <v>10</v>
      </c>
      <c r="C11" s="26">
        <v>-4562</v>
      </c>
      <c r="D11" s="26">
        <v>-3396</v>
      </c>
      <c r="E11" s="26">
        <f>-E9*2/3</f>
        <v>-15333.333333333334</v>
      </c>
      <c r="F11" s="26">
        <v>-3000</v>
      </c>
      <c r="G11" s="167">
        <f>-G9*2/3</f>
        <v>-4666.666666666667</v>
      </c>
      <c r="H11" s="129">
        <v>-3333</v>
      </c>
      <c r="I11" s="129">
        <v>-3333</v>
      </c>
      <c r="J11" s="129">
        <v>-2800</v>
      </c>
      <c r="K11" s="9"/>
    </row>
    <row r="12" spans="1:11" ht="19.350000000000001" customHeight="1">
      <c r="A12" s="114">
        <v>3</v>
      </c>
      <c r="B12" s="26" t="s">
        <v>72</v>
      </c>
      <c r="C12" s="26">
        <v>706</v>
      </c>
      <c r="D12" s="26">
        <v>149</v>
      </c>
      <c r="E12" s="26">
        <v>92</v>
      </c>
      <c r="F12" s="26">
        <v>92</v>
      </c>
      <c r="G12" s="135">
        <v>92</v>
      </c>
      <c r="H12" s="129">
        <v>92</v>
      </c>
      <c r="I12" s="129">
        <v>92</v>
      </c>
      <c r="J12" s="129">
        <v>46</v>
      </c>
      <c r="K12" s="9"/>
    </row>
    <row r="13" spans="1:11" s="30" customFormat="1" ht="19.350000000000001" customHeight="1">
      <c r="A13" s="114">
        <v>4</v>
      </c>
      <c r="B13" s="36" t="s">
        <v>38</v>
      </c>
      <c r="C13" s="36">
        <f>SUM(C8:C12)</f>
        <v>16331</v>
      </c>
      <c r="D13" s="36">
        <f t="shared" ref="D13:J13" si="1">SUM(D8:D12)</f>
        <v>4486</v>
      </c>
      <c r="E13" s="36">
        <f t="shared" si="1"/>
        <v>10107.666666666666</v>
      </c>
      <c r="F13" s="36">
        <f t="shared" si="1"/>
        <v>3740</v>
      </c>
      <c r="G13" s="136">
        <f t="shared" si="1"/>
        <v>4214.333333333333</v>
      </c>
      <c r="H13" s="130">
        <f t="shared" si="1"/>
        <v>3505</v>
      </c>
      <c r="I13" s="130">
        <f t="shared" si="1"/>
        <v>3460</v>
      </c>
      <c r="J13" s="130">
        <f t="shared" si="1"/>
        <v>3147</v>
      </c>
      <c r="K13" s="32"/>
    </row>
    <row r="14" spans="1:11" s="221" customFormat="1" ht="18" customHeight="1">
      <c r="A14" s="114">
        <v>5</v>
      </c>
      <c r="B14" s="26" t="s">
        <v>223</v>
      </c>
      <c r="C14" s="26">
        <v>0</v>
      </c>
      <c r="D14" s="26">
        <v>0</v>
      </c>
      <c r="E14" s="26">
        <v>0</v>
      </c>
      <c r="F14" s="26">
        <v>0</v>
      </c>
      <c r="G14" s="218">
        <v>0</v>
      </c>
      <c r="H14" s="219">
        <v>0</v>
      </c>
      <c r="I14" s="219">
        <v>0</v>
      </c>
      <c r="J14" s="219">
        <v>0</v>
      </c>
      <c r="K14" s="220"/>
    </row>
    <row r="15" spans="1:11" ht="19.350000000000001" customHeight="1">
      <c r="A15" s="114">
        <v>6</v>
      </c>
      <c r="B15" s="26" t="s">
        <v>6</v>
      </c>
      <c r="C15" s="26">
        <f>SUM(C16:C22)</f>
        <v>2633</v>
      </c>
      <c r="D15" s="26">
        <f t="shared" ref="D15:J15" si="2">SUM(D16:D22)</f>
        <v>2111</v>
      </c>
      <c r="E15" s="26">
        <f t="shared" si="2"/>
        <v>2498</v>
      </c>
      <c r="F15" s="26">
        <f t="shared" si="2"/>
        <v>3431</v>
      </c>
      <c r="G15" s="135">
        <f t="shared" si="2"/>
        <v>2389</v>
      </c>
      <c r="H15" s="129">
        <f t="shared" si="2"/>
        <v>2440</v>
      </c>
      <c r="I15" s="129">
        <f t="shared" si="2"/>
        <v>2445</v>
      </c>
      <c r="J15" s="129">
        <f t="shared" si="2"/>
        <v>2609</v>
      </c>
      <c r="K15" s="9"/>
    </row>
    <row r="16" spans="1:11" s="166" customFormat="1" ht="19.350000000000001" customHeight="1">
      <c r="A16" s="161" t="s">
        <v>66</v>
      </c>
      <c r="B16" s="112" t="s">
        <v>64</v>
      </c>
      <c r="C16" s="162">
        <v>457</v>
      </c>
      <c r="D16" s="162">
        <v>400</v>
      </c>
      <c r="E16" s="162">
        <v>460</v>
      </c>
      <c r="F16" s="162">
        <v>460</v>
      </c>
      <c r="G16" s="163">
        <v>472</v>
      </c>
      <c r="H16" s="164">
        <v>495</v>
      </c>
      <c r="I16" s="164">
        <v>508</v>
      </c>
      <c r="J16" s="164">
        <v>520</v>
      </c>
      <c r="K16" s="165"/>
    </row>
    <row r="17" spans="1:11" s="166" customFormat="1" ht="19.350000000000001" customHeight="1">
      <c r="A17" s="161" t="s">
        <v>104</v>
      </c>
      <c r="B17" s="112" t="s">
        <v>115</v>
      </c>
      <c r="C17" s="162">
        <v>594</v>
      </c>
      <c r="D17" s="162">
        <v>547</v>
      </c>
      <c r="E17" s="162">
        <v>402</v>
      </c>
      <c r="F17" s="162">
        <v>401</v>
      </c>
      <c r="G17" s="163">
        <v>521</v>
      </c>
      <c r="H17" s="164">
        <v>431</v>
      </c>
      <c r="I17" s="164">
        <v>386</v>
      </c>
      <c r="J17" s="164">
        <v>381</v>
      </c>
      <c r="K17" s="165"/>
    </row>
    <row r="18" spans="1:11" s="166" customFormat="1" ht="19.350000000000001" customHeight="1">
      <c r="A18" s="161" t="s">
        <v>105</v>
      </c>
      <c r="B18" s="112" t="s">
        <v>106</v>
      </c>
      <c r="C18" s="162">
        <v>1127</v>
      </c>
      <c r="D18" s="162">
        <v>949</v>
      </c>
      <c r="E18" s="162">
        <v>1138</v>
      </c>
      <c r="F18" s="162">
        <v>1138</v>
      </c>
      <c r="G18" s="163">
        <v>1364</v>
      </c>
      <c r="H18" s="164">
        <v>1482</v>
      </c>
      <c r="I18" s="164">
        <v>1519</v>
      </c>
      <c r="J18" s="164">
        <v>1676</v>
      </c>
      <c r="K18" s="165"/>
    </row>
    <row r="19" spans="1:11" s="166" customFormat="1" ht="19.350000000000001" customHeight="1">
      <c r="A19" s="161" t="s">
        <v>107</v>
      </c>
      <c r="B19" s="112" t="s">
        <v>108</v>
      </c>
      <c r="C19" s="162">
        <v>0</v>
      </c>
      <c r="D19" s="162">
        <v>0</v>
      </c>
      <c r="E19" s="162">
        <v>400</v>
      </c>
      <c r="F19" s="162">
        <v>1100</v>
      </c>
      <c r="G19" s="163">
        <v>0</v>
      </c>
      <c r="H19" s="164">
        <v>0</v>
      </c>
      <c r="I19" s="164">
        <v>0</v>
      </c>
      <c r="J19" s="164">
        <v>0</v>
      </c>
      <c r="K19" s="165"/>
    </row>
    <row r="20" spans="1:11" s="166" customFormat="1" ht="19.350000000000001" customHeight="1">
      <c r="A20" s="161" t="s">
        <v>109</v>
      </c>
      <c r="B20" s="112" t="s">
        <v>110</v>
      </c>
      <c r="C20" s="162">
        <v>325</v>
      </c>
      <c r="D20" s="162">
        <v>175</v>
      </c>
      <c r="E20" s="162">
        <v>66</v>
      </c>
      <c r="F20" s="162">
        <v>300</v>
      </c>
      <c r="G20" s="163">
        <v>0</v>
      </c>
      <c r="H20" s="164">
        <v>0</v>
      </c>
      <c r="I20" s="164">
        <v>0</v>
      </c>
      <c r="J20" s="164">
        <v>0</v>
      </c>
      <c r="K20" s="165"/>
    </row>
    <row r="21" spans="1:11" s="166" customFormat="1" ht="19.350000000000001" customHeight="1">
      <c r="A21" s="161" t="s">
        <v>111</v>
      </c>
      <c r="B21" s="112" t="s">
        <v>112</v>
      </c>
      <c r="C21" s="162">
        <v>0</v>
      </c>
      <c r="D21" s="162">
        <v>0</v>
      </c>
      <c r="E21" s="162">
        <v>29</v>
      </c>
      <c r="F21" s="162">
        <v>29</v>
      </c>
      <c r="G21" s="163">
        <v>29</v>
      </c>
      <c r="H21" s="164">
        <v>29</v>
      </c>
      <c r="I21" s="164">
        <v>29</v>
      </c>
      <c r="J21" s="164">
        <v>29</v>
      </c>
      <c r="K21" s="165"/>
    </row>
    <row r="22" spans="1:11" s="166" customFormat="1" ht="19.350000000000001" customHeight="1">
      <c r="A22" s="161" t="s">
        <v>113</v>
      </c>
      <c r="B22" s="112" t="s">
        <v>114</v>
      </c>
      <c r="C22" s="162">
        <v>130</v>
      </c>
      <c r="D22" s="162">
        <v>40</v>
      </c>
      <c r="E22" s="162">
        <v>3</v>
      </c>
      <c r="F22" s="162">
        <v>3</v>
      </c>
      <c r="G22" s="163">
        <v>3</v>
      </c>
      <c r="H22" s="164">
        <v>3</v>
      </c>
      <c r="I22" s="164">
        <v>3</v>
      </c>
      <c r="J22" s="164">
        <v>3</v>
      </c>
      <c r="K22" s="165"/>
    </row>
    <row r="23" spans="1:11" ht="19.350000000000001" customHeight="1">
      <c r="A23" s="114">
        <v>7</v>
      </c>
      <c r="B23" s="26" t="s">
        <v>39</v>
      </c>
      <c r="C23" s="26">
        <v>4196</v>
      </c>
      <c r="D23" s="26">
        <v>3974</v>
      </c>
      <c r="E23" s="26">
        <v>3993</v>
      </c>
      <c r="F23" s="26">
        <v>3309</v>
      </c>
      <c r="G23" s="135">
        <v>3945</v>
      </c>
      <c r="H23" s="129">
        <v>3914</v>
      </c>
      <c r="I23" s="129">
        <v>3815</v>
      </c>
      <c r="J23" s="129">
        <v>3653</v>
      </c>
      <c r="K23" s="9"/>
    </row>
    <row r="24" spans="1:11" ht="19.350000000000001" customHeight="1">
      <c r="A24" s="114">
        <v>8</v>
      </c>
      <c r="B24" s="26" t="s">
        <v>11</v>
      </c>
      <c r="C24" s="26">
        <f>SUM(C25:C28)</f>
        <v>2191</v>
      </c>
      <c r="D24" s="26">
        <f t="shared" ref="D24:J24" si="3">SUM(D25:D28)</f>
        <v>2536</v>
      </c>
      <c r="E24" s="26">
        <f t="shared" si="3"/>
        <v>2468</v>
      </c>
      <c r="F24" s="26">
        <f t="shared" si="3"/>
        <v>2491</v>
      </c>
      <c r="G24" s="26">
        <f t="shared" si="3"/>
        <v>2503</v>
      </c>
      <c r="H24" s="26">
        <f t="shared" si="3"/>
        <v>2583</v>
      </c>
      <c r="I24" s="26">
        <f t="shared" si="3"/>
        <v>2616</v>
      </c>
      <c r="J24" s="167">
        <f t="shared" si="3"/>
        <v>2639</v>
      </c>
      <c r="K24" s="9"/>
    </row>
    <row r="25" spans="1:11" s="166" customFormat="1" ht="19.350000000000001" customHeight="1">
      <c r="A25" s="161" t="s">
        <v>73</v>
      </c>
      <c r="B25" s="112" t="s">
        <v>64</v>
      </c>
      <c r="C25" s="162">
        <v>818</v>
      </c>
      <c r="D25" s="162">
        <v>960</v>
      </c>
      <c r="E25" s="168">
        <v>800</v>
      </c>
      <c r="F25" s="168">
        <v>823</v>
      </c>
      <c r="G25" s="168">
        <v>808</v>
      </c>
      <c r="H25" s="168">
        <v>816</v>
      </c>
      <c r="I25" s="168">
        <v>824</v>
      </c>
      <c r="J25" s="168">
        <v>832</v>
      </c>
      <c r="K25" s="165"/>
    </row>
    <row r="26" spans="1:11" s="166" customFormat="1" ht="19.350000000000001" customHeight="1">
      <c r="A26" s="161" t="s">
        <v>116</v>
      </c>
      <c r="B26" s="112" t="s">
        <v>117</v>
      </c>
      <c r="C26" s="162">
        <v>308</v>
      </c>
      <c r="D26" s="162">
        <v>308</v>
      </c>
      <c r="E26" s="168">
        <v>307</v>
      </c>
      <c r="F26" s="168">
        <v>307</v>
      </c>
      <c r="G26" s="168">
        <v>301</v>
      </c>
      <c r="H26" s="168">
        <v>306</v>
      </c>
      <c r="I26" s="168">
        <v>296</v>
      </c>
      <c r="J26" s="168">
        <v>275</v>
      </c>
      <c r="K26" s="165"/>
    </row>
    <row r="27" spans="1:11" s="166" customFormat="1" ht="19.350000000000001" customHeight="1">
      <c r="A27" s="161" t="s">
        <v>118</v>
      </c>
      <c r="B27" s="112" t="s">
        <v>119</v>
      </c>
      <c r="C27" s="162">
        <v>1001</v>
      </c>
      <c r="D27" s="162">
        <v>1171</v>
      </c>
      <c r="E27" s="168">
        <v>1310</v>
      </c>
      <c r="F27" s="168">
        <v>1310</v>
      </c>
      <c r="G27" s="168">
        <v>1343</v>
      </c>
      <c r="H27" s="168">
        <v>1410</v>
      </c>
      <c r="I27" s="168">
        <v>1445</v>
      </c>
      <c r="J27" s="168">
        <v>1481</v>
      </c>
      <c r="K27" s="165"/>
    </row>
    <row r="28" spans="1:11" s="166" customFormat="1" ht="19.350000000000001" customHeight="1">
      <c r="A28" s="161" t="s">
        <v>120</v>
      </c>
      <c r="B28" s="112" t="s">
        <v>114</v>
      </c>
      <c r="C28" s="162">
        <v>64</v>
      </c>
      <c r="D28" s="162">
        <v>97</v>
      </c>
      <c r="E28" s="168">
        <v>51</v>
      </c>
      <c r="F28" s="168">
        <v>51</v>
      </c>
      <c r="G28" s="168">
        <v>51</v>
      </c>
      <c r="H28" s="168">
        <v>51</v>
      </c>
      <c r="I28" s="168">
        <v>51</v>
      </c>
      <c r="J28" s="168">
        <v>51</v>
      </c>
      <c r="K28" s="165"/>
    </row>
    <row r="29" spans="1:11" s="30" customFormat="1" ht="19.350000000000001" customHeight="1">
      <c r="A29" s="114">
        <v>9</v>
      </c>
      <c r="B29" s="36" t="s">
        <v>12</v>
      </c>
      <c r="C29" s="36">
        <f>C14+C15+C23+C24</f>
        <v>9020</v>
      </c>
      <c r="D29" s="36">
        <f t="shared" ref="D29:J29" si="4">D14+D15+D23+D24</f>
        <v>8621</v>
      </c>
      <c r="E29" s="36">
        <f t="shared" si="4"/>
        <v>8959</v>
      </c>
      <c r="F29" s="36">
        <f t="shared" si="4"/>
        <v>9231</v>
      </c>
      <c r="G29" s="159">
        <f t="shared" si="4"/>
        <v>8837</v>
      </c>
      <c r="H29" s="159">
        <f t="shared" si="4"/>
        <v>8937</v>
      </c>
      <c r="I29" s="159">
        <f t="shared" si="4"/>
        <v>8876</v>
      </c>
      <c r="J29" s="159">
        <f t="shared" si="4"/>
        <v>8901</v>
      </c>
      <c r="K29" s="32"/>
    </row>
    <row r="30" spans="1:11" s="30" customFormat="1" ht="19.350000000000001" customHeight="1">
      <c r="A30" s="114">
        <v>10</v>
      </c>
      <c r="B30" s="39" t="s">
        <v>0</v>
      </c>
      <c r="C30" s="39">
        <f>C13-C29</f>
        <v>7311</v>
      </c>
      <c r="D30" s="39">
        <f t="shared" ref="D30:J30" si="5">D13-D29</f>
        <v>-4135</v>
      </c>
      <c r="E30" s="39">
        <f t="shared" si="5"/>
        <v>1148.6666666666661</v>
      </c>
      <c r="F30" s="39">
        <f t="shared" si="5"/>
        <v>-5491</v>
      </c>
      <c r="G30" s="137">
        <f t="shared" si="5"/>
        <v>-4622.666666666667</v>
      </c>
      <c r="H30" s="131">
        <f t="shared" si="5"/>
        <v>-5432</v>
      </c>
      <c r="I30" s="131">
        <f t="shared" si="5"/>
        <v>-5416</v>
      </c>
      <c r="J30" s="131">
        <f t="shared" si="5"/>
        <v>-5754</v>
      </c>
      <c r="K30" s="32"/>
    </row>
    <row r="31" spans="1:11" ht="19.350000000000001" customHeight="1">
      <c r="A31" s="114">
        <v>11</v>
      </c>
      <c r="B31" s="26" t="s">
        <v>3</v>
      </c>
      <c r="C31" s="26">
        <v>0</v>
      </c>
      <c r="D31" s="26">
        <v>0</v>
      </c>
      <c r="E31" s="26">
        <v>0</v>
      </c>
      <c r="F31" s="26">
        <v>0</v>
      </c>
      <c r="G31" s="135">
        <v>0</v>
      </c>
      <c r="H31" s="129">
        <v>0</v>
      </c>
      <c r="I31" s="129">
        <v>0</v>
      </c>
      <c r="J31" s="129">
        <v>0</v>
      </c>
      <c r="K31" s="9"/>
    </row>
    <row r="32" spans="1:11" ht="19.350000000000001" customHeight="1">
      <c r="A32" s="114">
        <v>12</v>
      </c>
      <c r="B32" s="26" t="s">
        <v>2</v>
      </c>
      <c r="C32" s="26">
        <v>3</v>
      </c>
      <c r="D32" s="26">
        <v>2</v>
      </c>
      <c r="E32" s="26">
        <v>0</v>
      </c>
      <c r="F32" s="26">
        <v>2</v>
      </c>
      <c r="G32" s="135">
        <v>0</v>
      </c>
      <c r="H32" s="129">
        <v>0</v>
      </c>
      <c r="I32" s="129">
        <v>0</v>
      </c>
      <c r="J32" s="129">
        <v>0</v>
      </c>
      <c r="K32" s="9"/>
    </row>
    <row r="33" spans="1:11" ht="19.350000000000001" customHeight="1">
      <c r="A33" s="114">
        <v>13</v>
      </c>
      <c r="B33" s="26" t="s">
        <v>1</v>
      </c>
      <c r="C33" s="26">
        <v>1061</v>
      </c>
      <c r="D33" s="26">
        <v>3000</v>
      </c>
      <c r="E33" s="26">
        <v>1000</v>
      </c>
      <c r="F33" s="26">
        <v>3000</v>
      </c>
      <c r="G33" s="135">
        <v>1000</v>
      </c>
      <c r="H33" s="129">
        <v>1000</v>
      </c>
      <c r="I33" s="129">
        <v>1000</v>
      </c>
      <c r="J33" s="129">
        <v>1000</v>
      </c>
      <c r="K33" s="9"/>
    </row>
    <row r="34" spans="1:11" s="30" customFormat="1" ht="19.350000000000001" customHeight="1">
      <c r="A34" s="114">
        <v>14</v>
      </c>
      <c r="B34" s="27" t="s">
        <v>4</v>
      </c>
      <c r="C34" s="27">
        <f>C31+C32-C33</f>
        <v>-1058</v>
      </c>
      <c r="D34" s="27">
        <f t="shared" ref="D34:J34" si="6">D31+D32-D33</f>
        <v>-2998</v>
      </c>
      <c r="E34" s="27">
        <f t="shared" si="6"/>
        <v>-1000</v>
      </c>
      <c r="F34" s="27">
        <f t="shared" si="6"/>
        <v>-2998</v>
      </c>
      <c r="G34" s="27">
        <f t="shared" si="6"/>
        <v>-1000</v>
      </c>
      <c r="H34" s="27">
        <f t="shared" si="6"/>
        <v>-1000</v>
      </c>
      <c r="I34" s="27">
        <f t="shared" si="6"/>
        <v>-1000</v>
      </c>
      <c r="J34" s="141">
        <f t="shared" si="6"/>
        <v>-1000</v>
      </c>
      <c r="K34" s="32"/>
    </row>
    <row r="35" spans="1:11" s="30" customFormat="1" ht="19.350000000000001" customHeight="1">
      <c r="A35" s="114">
        <v>15</v>
      </c>
      <c r="B35" s="39" t="s">
        <v>13</v>
      </c>
      <c r="C35" s="39">
        <f t="shared" ref="C35" si="7">C30+C34</f>
        <v>6253</v>
      </c>
      <c r="D35" s="39">
        <f t="shared" ref="D35:J35" si="8">D30+D34</f>
        <v>-7133</v>
      </c>
      <c r="E35" s="39">
        <f t="shared" si="8"/>
        <v>148.66666666666606</v>
      </c>
      <c r="F35" s="39">
        <f t="shared" si="8"/>
        <v>-8489</v>
      </c>
      <c r="G35" s="137">
        <f t="shared" si="8"/>
        <v>-5622.666666666667</v>
      </c>
      <c r="H35" s="131">
        <f t="shared" si="8"/>
        <v>-6432</v>
      </c>
      <c r="I35" s="131">
        <f t="shared" si="8"/>
        <v>-6416</v>
      </c>
      <c r="J35" s="131">
        <f t="shared" si="8"/>
        <v>-6754</v>
      </c>
      <c r="K35" s="32"/>
    </row>
    <row r="36" spans="1:11" s="30" customFormat="1" ht="19.350000000000001" customHeight="1">
      <c r="A36" s="114">
        <v>16</v>
      </c>
      <c r="B36" s="126" t="s">
        <v>60</v>
      </c>
      <c r="C36" s="127">
        <v>0</v>
      </c>
      <c r="D36" s="127">
        <v>0</v>
      </c>
      <c r="E36" s="127">
        <v>0</v>
      </c>
      <c r="F36" s="127">
        <v>0</v>
      </c>
      <c r="G36" s="138">
        <v>0</v>
      </c>
      <c r="H36" s="132">
        <v>0</v>
      </c>
      <c r="I36" s="132">
        <v>0</v>
      </c>
      <c r="J36" s="132">
        <v>0</v>
      </c>
      <c r="K36" s="32"/>
    </row>
    <row r="37" spans="1:11" s="30" customFormat="1" ht="19.350000000000001" customHeight="1">
      <c r="A37" s="114">
        <v>17</v>
      </c>
      <c r="B37" s="126" t="s">
        <v>61</v>
      </c>
      <c r="C37" s="127">
        <v>0</v>
      </c>
      <c r="D37" s="127">
        <v>0</v>
      </c>
      <c r="E37" s="127">
        <v>0</v>
      </c>
      <c r="F37" s="127">
        <v>0</v>
      </c>
      <c r="G37" s="138">
        <v>0</v>
      </c>
      <c r="H37" s="132">
        <v>0</v>
      </c>
      <c r="I37" s="132">
        <v>0</v>
      </c>
      <c r="J37" s="132">
        <v>0</v>
      </c>
      <c r="K37" s="32"/>
    </row>
    <row r="38" spans="1:11" ht="19.350000000000001" customHeight="1">
      <c r="A38" s="114">
        <v>18</v>
      </c>
      <c r="B38" s="36" t="s">
        <v>40</v>
      </c>
      <c r="C38" s="36">
        <f>C36-C37</f>
        <v>0</v>
      </c>
      <c r="D38" s="36">
        <f t="shared" ref="D38:J38" si="9">D36-D37</f>
        <v>0</v>
      </c>
      <c r="E38" s="36">
        <f t="shared" si="9"/>
        <v>0</v>
      </c>
      <c r="F38" s="36">
        <f t="shared" si="9"/>
        <v>0</v>
      </c>
      <c r="G38" s="36">
        <f t="shared" si="9"/>
        <v>0</v>
      </c>
      <c r="H38" s="36">
        <f t="shared" si="9"/>
        <v>0</v>
      </c>
      <c r="I38" s="36">
        <f t="shared" si="9"/>
        <v>0</v>
      </c>
      <c r="J38" s="136">
        <f t="shared" si="9"/>
        <v>0</v>
      </c>
      <c r="K38" s="33"/>
    </row>
    <row r="39" spans="1:11" ht="19.350000000000001" customHeight="1">
      <c r="A39" s="114">
        <v>19</v>
      </c>
      <c r="B39" s="126" t="s">
        <v>62</v>
      </c>
      <c r="C39" s="26">
        <v>0</v>
      </c>
      <c r="D39" s="26">
        <v>0</v>
      </c>
      <c r="E39" s="26">
        <v>0</v>
      </c>
      <c r="F39" s="26">
        <v>0</v>
      </c>
      <c r="G39" s="135">
        <v>0</v>
      </c>
      <c r="H39" s="129">
        <v>0</v>
      </c>
      <c r="I39" s="129">
        <v>0</v>
      </c>
      <c r="J39" s="129">
        <v>0</v>
      </c>
      <c r="K39" s="33"/>
    </row>
    <row r="40" spans="1:11" ht="19.350000000000001" customHeight="1">
      <c r="A40" s="114">
        <v>20</v>
      </c>
      <c r="B40" s="126" t="s">
        <v>63</v>
      </c>
      <c r="C40" s="26">
        <v>368</v>
      </c>
      <c r="D40" s="26">
        <v>409</v>
      </c>
      <c r="E40" s="26">
        <v>368</v>
      </c>
      <c r="F40" s="26">
        <v>368</v>
      </c>
      <c r="G40" s="135">
        <v>268</v>
      </c>
      <c r="H40" s="129">
        <v>268</v>
      </c>
      <c r="I40" s="129">
        <v>268</v>
      </c>
      <c r="J40" s="129">
        <v>268</v>
      </c>
      <c r="K40" s="33"/>
    </row>
    <row r="41" spans="1:11" s="30" customFormat="1" ht="19.350000000000001" customHeight="1">
      <c r="A41" s="115">
        <v>21</v>
      </c>
      <c r="B41" s="28" t="s">
        <v>14</v>
      </c>
      <c r="C41" s="28">
        <f>C35+C38-C39-C40</f>
        <v>5885</v>
      </c>
      <c r="D41" s="28">
        <f>D35+D38-D39-D40</f>
        <v>-7542</v>
      </c>
      <c r="E41" s="28">
        <f>E35+E38-E39-E40</f>
        <v>-219.33333333333394</v>
      </c>
      <c r="F41" s="28">
        <f t="shared" ref="F41:J41" si="10">F35+F38-F39-F40</f>
        <v>-8857</v>
      </c>
      <c r="G41" s="139">
        <f t="shared" si="10"/>
        <v>-5890.666666666667</v>
      </c>
      <c r="H41" s="133">
        <f t="shared" si="10"/>
        <v>-6700</v>
      </c>
      <c r="I41" s="133">
        <f t="shared" si="10"/>
        <v>-6684</v>
      </c>
      <c r="J41" s="133">
        <f t="shared" si="10"/>
        <v>-7022</v>
      </c>
      <c r="K41" s="32"/>
    </row>
    <row r="46" spans="1:11">
      <c r="B46" s="48"/>
    </row>
  </sheetData>
  <mergeCells count="9">
    <mergeCell ref="A5:A6"/>
    <mergeCell ref="A1:J1"/>
    <mergeCell ref="A4:B4"/>
    <mergeCell ref="G3:J3"/>
    <mergeCell ref="G4:H4"/>
    <mergeCell ref="I4:J4"/>
    <mergeCell ref="A2:B2"/>
    <mergeCell ref="A3:B3"/>
    <mergeCell ref="C2:J2"/>
  </mergeCells>
  <pageMargins left="0.72" right="0.78740157480314965" top="0.85" bottom="0.42" header="0.51181102362204722" footer="0.27"/>
  <pageSetup paperSize="9" scale="66" orientation="landscape" r:id="rId1"/>
  <headerFooter alignWithMargins="0">
    <oddHeader>&amp;L&amp;"Arial,Fett"&amp;12Wirtschaftsplan
für sonstige Sondervermögen&amp;RAlle Angaben in T€, sofern nicht anders angegeben</oddHeader>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42"/>
  <sheetViews>
    <sheetView zoomScale="80" zoomScaleNormal="80" workbookViewId="0">
      <pane ySplit="1" topLeftCell="A2" activePane="bottomLeft" state="frozen"/>
      <selection pane="bottomLeft" activeCell="B46" sqref="B46"/>
    </sheetView>
  </sheetViews>
  <sheetFormatPr baseColWidth="10" defaultRowHeight="14.25" outlineLevelRow="1"/>
  <cols>
    <col min="1" max="1" width="6.42578125" bestFit="1" customWidth="1"/>
    <col min="2" max="2" width="50.5703125" style="1" customWidth="1"/>
    <col min="3" max="10" width="12.85546875" style="1" customWidth="1"/>
  </cols>
  <sheetData>
    <row r="1" spans="1:15" ht="22.5" customHeight="1">
      <c r="A1" s="384" t="s">
        <v>8</v>
      </c>
      <c r="B1" s="385"/>
      <c r="C1" s="385"/>
      <c r="D1" s="385"/>
      <c r="E1" s="385"/>
      <c r="F1" s="385"/>
      <c r="G1" s="385"/>
      <c r="H1" s="385"/>
      <c r="I1" s="385"/>
      <c r="J1" s="386"/>
    </row>
    <row r="2" spans="1:15" ht="15.75" customHeight="1">
      <c r="A2" s="390" t="s">
        <v>56</v>
      </c>
      <c r="B2" s="391"/>
      <c r="C2" s="387" t="s">
        <v>97</v>
      </c>
      <c r="D2" s="387"/>
      <c r="E2" s="387"/>
      <c r="F2" s="388"/>
      <c r="G2" s="388"/>
      <c r="H2" s="388"/>
      <c r="I2" s="388"/>
      <c r="J2" s="389"/>
    </row>
    <row r="3" spans="1:15" ht="18" customHeight="1">
      <c r="A3" s="382"/>
      <c r="B3" s="383"/>
      <c r="C3" s="116"/>
      <c r="D3" s="116"/>
      <c r="E3" s="116"/>
      <c r="F3" s="116"/>
      <c r="G3" s="380" t="s">
        <v>43</v>
      </c>
      <c r="H3" s="381"/>
      <c r="I3" s="380" t="s">
        <v>42</v>
      </c>
      <c r="J3" s="381"/>
    </row>
    <row r="4" spans="1:15" ht="12.75" customHeight="1">
      <c r="A4" s="378" t="s">
        <v>17</v>
      </c>
      <c r="B4" s="117" t="s">
        <v>15</v>
      </c>
      <c r="C4" s="146" t="s">
        <v>84</v>
      </c>
      <c r="D4" s="146" t="s">
        <v>84</v>
      </c>
      <c r="E4" s="146" t="s">
        <v>85</v>
      </c>
      <c r="F4" s="146" t="s">
        <v>86</v>
      </c>
      <c r="G4" s="146" t="s">
        <v>87</v>
      </c>
      <c r="H4" s="146" t="s">
        <v>87</v>
      </c>
      <c r="I4" s="147" t="s">
        <v>87</v>
      </c>
      <c r="J4" s="148" t="s">
        <v>87</v>
      </c>
    </row>
    <row r="5" spans="1:15" ht="12.75">
      <c r="A5" s="379"/>
      <c r="B5" s="158"/>
      <c r="C5" s="149">
        <v>2015</v>
      </c>
      <c r="D5" s="149">
        <v>2016</v>
      </c>
      <c r="E5" s="149">
        <v>2017</v>
      </c>
      <c r="F5" s="149">
        <v>2017</v>
      </c>
      <c r="G5" s="157">
        <v>2018</v>
      </c>
      <c r="H5" s="157">
        <v>2019</v>
      </c>
      <c r="I5" s="151">
        <v>2020</v>
      </c>
      <c r="J5" s="150">
        <v>2021</v>
      </c>
    </row>
    <row r="6" spans="1:15" s="7" customFormat="1" ht="19.350000000000001" customHeight="1">
      <c r="A6" s="118">
        <v>1</v>
      </c>
      <c r="B6" s="106" t="s">
        <v>51</v>
      </c>
      <c r="C6" s="197">
        <f t="shared" ref="C6:J6" si="0">SUM(C7:C8)</f>
        <v>5692</v>
      </c>
      <c r="D6" s="191">
        <f t="shared" si="0"/>
        <v>4664</v>
      </c>
      <c r="E6" s="191">
        <f t="shared" si="0"/>
        <v>19989.652249999999</v>
      </c>
      <c r="F6" s="191">
        <f t="shared" si="0"/>
        <v>12878</v>
      </c>
      <c r="G6" s="191">
        <f t="shared" si="0"/>
        <v>28397.235238239999</v>
      </c>
      <c r="H6" s="191">
        <f t="shared" si="0"/>
        <v>5134.6666700000005</v>
      </c>
      <c r="I6" s="191">
        <f t="shared" si="0"/>
        <v>4529.68109</v>
      </c>
      <c r="J6" s="191">
        <f t="shared" si="0"/>
        <v>13010</v>
      </c>
    </row>
    <row r="7" spans="1:15" s="170" customFormat="1" ht="19.350000000000001" customHeight="1">
      <c r="A7" s="169" t="s">
        <v>98</v>
      </c>
      <c r="B7" s="171" t="s">
        <v>121</v>
      </c>
      <c r="C7" s="192">
        <f>SUM(Investitionsplan!F17:F22,Investitionsplan!F40:F54)</f>
        <v>5692</v>
      </c>
      <c r="D7" s="192">
        <f>SUM(Investitionsplan!G17:G22,Investitionsplan!G40:G54)</f>
        <v>4664</v>
      </c>
      <c r="E7" s="192">
        <f>SUM(Investitionsplan!H17:H22,Investitionsplan!H40:H54)</f>
        <v>12291.652249999999</v>
      </c>
      <c r="F7" s="192">
        <f>SUM(Investitionsplan!I17:I22,Investitionsplan!I40:I54)</f>
        <v>6849</v>
      </c>
      <c r="G7" s="192">
        <f>SUM(Investitionsplan!J17:J22,Investitionsplan!J40:J54)</f>
        <v>10581.666670000001</v>
      </c>
      <c r="H7" s="192">
        <f>SUM(Investitionsplan!K17:K22,Investitionsplan!K40:K54)</f>
        <v>754.66666999999995</v>
      </c>
      <c r="I7" s="192">
        <f>SUM(Investitionsplan!L17:L22,Investitionsplan!L40:L54)</f>
        <v>1007.68109</v>
      </c>
      <c r="J7" s="192">
        <f>SUM(Investitionsplan!M17:M22,Investitionsplan!M40:M54)</f>
        <v>605</v>
      </c>
    </row>
    <row r="8" spans="1:15" s="170" customFormat="1" ht="19.350000000000001" customHeight="1">
      <c r="A8" s="169" t="s">
        <v>100</v>
      </c>
      <c r="B8" s="171" t="s">
        <v>122</v>
      </c>
      <c r="C8" s="192">
        <f>Investitionsplan!F77-Vermögensplan!C7</f>
        <v>0</v>
      </c>
      <c r="D8" s="192">
        <f>Investitionsplan!G77-Vermögensplan!D7</f>
        <v>0</v>
      </c>
      <c r="E8" s="192">
        <f>Investitionsplan!H77-Vermögensplan!E7</f>
        <v>7698</v>
      </c>
      <c r="F8" s="192">
        <f>Investitionsplan!I77-Vermögensplan!F7</f>
        <v>6029</v>
      </c>
      <c r="G8" s="192">
        <f>Investitionsplan!J77-Vermögensplan!G7</f>
        <v>17815.56856824</v>
      </c>
      <c r="H8" s="192">
        <f>Investitionsplan!K77-Vermögensplan!H7</f>
        <v>4380.0000000000009</v>
      </c>
      <c r="I8" s="192">
        <f>Investitionsplan!L77-Vermögensplan!I7</f>
        <v>3522</v>
      </c>
      <c r="J8" s="192">
        <f>Investitionsplan!M77-Vermögensplan!J7</f>
        <v>12405</v>
      </c>
    </row>
    <row r="9" spans="1:15" s="7" customFormat="1" ht="19.350000000000001" customHeight="1">
      <c r="A9" s="118">
        <v>2</v>
      </c>
      <c r="B9" s="111" t="s">
        <v>52</v>
      </c>
      <c r="C9" s="193">
        <v>0</v>
      </c>
      <c r="D9" s="193">
        <v>0</v>
      </c>
      <c r="E9" s="193">
        <v>0</v>
      </c>
      <c r="F9" s="191">
        <v>0</v>
      </c>
      <c r="G9" s="191">
        <v>0</v>
      </c>
      <c r="H9" s="191">
        <v>0</v>
      </c>
      <c r="I9" s="191">
        <v>0</v>
      </c>
      <c r="J9" s="191">
        <v>0</v>
      </c>
      <c r="K9" s="199"/>
    </row>
    <row r="10" spans="1:15" s="7" customFormat="1" ht="19.350000000000001" customHeight="1">
      <c r="A10" s="118">
        <v>3</v>
      </c>
      <c r="B10" s="111" t="s">
        <v>53</v>
      </c>
      <c r="C10" s="193">
        <v>7303</v>
      </c>
      <c r="D10" s="193">
        <f>2736+202</f>
        <v>2938</v>
      </c>
      <c r="E10" s="193">
        <v>20015</v>
      </c>
      <c r="F10" s="193">
        <v>452</v>
      </c>
      <c r="G10" s="193">
        <v>3629.4</v>
      </c>
      <c r="H10" s="193">
        <v>1455</v>
      </c>
      <c r="I10" s="193">
        <v>7372</v>
      </c>
      <c r="J10" s="193">
        <f>5615</f>
        <v>5615</v>
      </c>
      <c r="K10" s="199"/>
    </row>
    <row r="11" spans="1:15" s="7" customFormat="1" ht="19.350000000000001" customHeight="1">
      <c r="A11" s="118">
        <v>4</v>
      </c>
      <c r="B11" s="111" t="s">
        <v>54</v>
      </c>
      <c r="C11" s="193">
        <v>9000</v>
      </c>
      <c r="D11" s="193">
        <v>0</v>
      </c>
      <c r="E11" s="193">
        <v>0</v>
      </c>
      <c r="F11" s="193">
        <v>0</v>
      </c>
      <c r="G11" s="193">
        <v>0</v>
      </c>
      <c r="H11" s="193">
        <v>0</v>
      </c>
      <c r="I11" s="193">
        <v>0</v>
      </c>
      <c r="J11" s="193">
        <v>0</v>
      </c>
    </row>
    <row r="12" spans="1:15" ht="19.350000000000001" customHeight="1">
      <c r="A12" s="118">
        <v>5</v>
      </c>
      <c r="B12" s="34" t="s">
        <v>55</v>
      </c>
      <c r="C12" s="194">
        <v>0</v>
      </c>
      <c r="D12" s="194">
        <v>0</v>
      </c>
      <c r="E12" s="210">
        <v>0</v>
      </c>
      <c r="F12" s="193">
        <v>0</v>
      </c>
      <c r="G12" s="193">
        <f>1580+1300</f>
        <v>2880</v>
      </c>
      <c r="H12" s="193">
        <f>7405+945</f>
        <v>8350</v>
      </c>
      <c r="I12" s="193">
        <v>0</v>
      </c>
      <c r="J12" s="193">
        <v>0</v>
      </c>
    </row>
    <row r="13" spans="1:15" ht="19.350000000000001" customHeight="1">
      <c r="A13" s="118">
        <v>6</v>
      </c>
      <c r="B13" s="35" t="s">
        <v>50</v>
      </c>
      <c r="C13" s="195">
        <f>SUM(C7:C12)</f>
        <v>21995</v>
      </c>
      <c r="D13" s="195">
        <f t="shared" ref="D13:J13" si="1">SUM(D7:D12)</f>
        <v>7602</v>
      </c>
      <c r="E13" s="195">
        <f t="shared" si="1"/>
        <v>40004.652249999999</v>
      </c>
      <c r="F13" s="195">
        <f t="shared" si="1"/>
        <v>13330</v>
      </c>
      <c r="G13" s="195">
        <f t="shared" si="1"/>
        <v>34906.63523824</v>
      </c>
      <c r="H13" s="195">
        <f t="shared" si="1"/>
        <v>14939.666670000001</v>
      </c>
      <c r="I13" s="195">
        <f t="shared" si="1"/>
        <v>11901.68109</v>
      </c>
      <c r="J13" s="195">
        <f t="shared" si="1"/>
        <v>18625</v>
      </c>
      <c r="K13" s="209"/>
    </row>
    <row r="14" spans="1:15" s="7" customFormat="1" ht="19.350000000000001" customHeight="1">
      <c r="A14" s="118">
        <v>7</v>
      </c>
      <c r="B14" s="106" t="s">
        <v>91</v>
      </c>
      <c r="C14" s="193">
        <f>Erfolgsplan!C41</f>
        <v>5885</v>
      </c>
      <c r="D14" s="193">
        <f>Erfolgsplan!D41</f>
        <v>-7542</v>
      </c>
      <c r="E14" s="193">
        <f>Erfolgsplan!E41</f>
        <v>-219.33333333333394</v>
      </c>
      <c r="F14" s="193">
        <f>Erfolgsplan!F41</f>
        <v>-8857</v>
      </c>
      <c r="G14" s="193">
        <f>Erfolgsplan!G41</f>
        <v>-5890.666666666667</v>
      </c>
      <c r="H14" s="193">
        <f>Erfolgsplan!H41</f>
        <v>-6700</v>
      </c>
      <c r="I14" s="193">
        <f>Erfolgsplan!I41</f>
        <v>-6684</v>
      </c>
      <c r="J14" s="193">
        <f>Erfolgsplan!J41</f>
        <v>-7022</v>
      </c>
      <c r="K14" s="199"/>
      <c r="L14" s="199"/>
      <c r="M14" s="199"/>
      <c r="N14" s="199"/>
      <c r="O14" s="199"/>
    </row>
    <row r="15" spans="1:15" s="7" customFormat="1" ht="19.350000000000001" customHeight="1">
      <c r="A15" s="118">
        <v>8</v>
      </c>
      <c r="B15" s="111" t="s">
        <v>39</v>
      </c>
      <c r="C15" s="193">
        <f>Erfolgsplan!C23</f>
        <v>4196</v>
      </c>
      <c r="D15" s="193">
        <f>Erfolgsplan!D23</f>
        <v>3974</v>
      </c>
      <c r="E15" s="193">
        <f>Erfolgsplan!E23</f>
        <v>3993</v>
      </c>
      <c r="F15" s="193">
        <f>Erfolgsplan!F23</f>
        <v>3309</v>
      </c>
      <c r="G15" s="193">
        <f>Erfolgsplan!G23</f>
        <v>3945</v>
      </c>
      <c r="H15" s="193">
        <f>Erfolgsplan!H23</f>
        <v>3914</v>
      </c>
      <c r="I15" s="193">
        <f>Erfolgsplan!I23</f>
        <v>3815</v>
      </c>
      <c r="J15" s="193">
        <f>Erfolgsplan!J23</f>
        <v>3653</v>
      </c>
      <c r="K15" s="199"/>
    </row>
    <row r="16" spans="1:15" s="7" customFormat="1" ht="19.350000000000001" customHeight="1">
      <c r="A16" s="118">
        <v>9</v>
      </c>
      <c r="B16" s="111" t="s">
        <v>45</v>
      </c>
      <c r="C16" s="193">
        <v>349</v>
      </c>
      <c r="D16" s="193">
        <v>0</v>
      </c>
      <c r="E16" s="193">
        <v>0</v>
      </c>
      <c r="F16" s="191">
        <v>0</v>
      </c>
      <c r="G16" s="191">
        <v>0</v>
      </c>
      <c r="H16" s="191">
        <v>0</v>
      </c>
      <c r="I16" s="191">
        <v>0</v>
      </c>
      <c r="J16" s="191">
        <v>0</v>
      </c>
    </row>
    <row r="17" spans="1:13" s="7" customFormat="1" ht="19.350000000000001" customHeight="1">
      <c r="A17" s="118">
        <v>10</v>
      </c>
      <c r="B17" s="111" t="s">
        <v>92</v>
      </c>
      <c r="C17" s="193">
        <v>5530</v>
      </c>
      <c r="D17" s="193">
        <v>6304</v>
      </c>
      <c r="E17" s="193">
        <v>16241</v>
      </c>
      <c r="F17" s="191">
        <f>-Erfolgsplan!F11+Erfolgsplan!F33</f>
        <v>6000</v>
      </c>
      <c r="G17" s="191">
        <v>5575</v>
      </c>
      <c r="H17" s="191">
        <v>4241</v>
      </c>
      <c r="I17" s="191">
        <v>4241</v>
      </c>
      <c r="J17" s="191">
        <v>3754</v>
      </c>
      <c r="K17" s="199"/>
      <c r="L17" s="199"/>
      <c r="M17" s="199"/>
    </row>
    <row r="18" spans="1:13" s="7" customFormat="1" ht="19.350000000000001" customHeight="1">
      <c r="A18" s="118">
        <v>11</v>
      </c>
      <c r="B18" s="34" t="s">
        <v>46</v>
      </c>
      <c r="C18" s="193">
        <f>SUM(C19:C22)</f>
        <v>2415</v>
      </c>
      <c r="D18" s="193">
        <f t="shared" ref="D18:J18" si="2">SUM(D19:D22)</f>
        <v>1879</v>
      </c>
      <c r="E18" s="193">
        <f t="shared" si="2"/>
        <v>11222.005249999998</v>
      </c>
      <c r="F18" s="193">
        <f t="shared" si="2"/>
        <v>2099</v>
      </c>
      <c r="G18" s="193">
        <f>SUM(G19:G22)</f>
        <v>20387.245238240001</v>
      </c>
      <c r="H18" s="193">
        <f t="shared" si="2"/>
        <v>10639.666670000001</v>
      </c>
      <c r="I18" s="193">
        <f t="shared" si="2"/>
        <v>2529.68109</v>
      </c>
      <c r="J18" s="193">
        <f t="shared" si="2"/>
        <v>11010</v>
      </c>
    </row>
    <row r="19" spans="1:13" s="170" customFormat="1" ht="19.350000000000001" customHeight="1" outlineLevel="1">
      <c r="A19" s="169" t="s">
        <v>123</v>
      </c>
      <c r="B19" s="172" t="s">
        <v>126</v>
      </c>
      <c r="C19" s="196">
        <f>IF(-SUM(C14:C17)&gt;0,-SUM(C14:C17),)</f>
        <v>0</v>
      </c>
      <c r="D19" s="196">
        <f t="shared" ref="D19:J19" si="3">IF(-SUM(D14:D17)&gt;0,-SUM(D14:D17),)</f>
        <v>0</v>
      </c>
      <c r="E19" s="196">
        <f t="shared" si="3"/>
        <v>0</v>
      </c>
      <c r="F19" s="196">
        <f t="shared" si="3"/>
        <v>0</v>
      </c>
      <c r="G19" s="196">
        <f t="shared" si="3"/>
        <v>0</v>
      </c>
      <c r="H19" s="196">
        <f t="shared" si="3"/>
        <v>0</v>
      </c>
      <c r="I19" s="196">
        <f t="shared" si="3"/>
        <v>0</v>
      </c>
      <c r="J19" s="196">
        <f t="shared" si="3"/>
        <v>0</v>
      </c>
    </row>
    <row r="20" spans="1:13" s="170" customFormat="1" ht="19.350000000000001" customHeight="1" outlineLevel="1">
      <c r="A20" s="169" t="s">
        <v>124</v>
      </c>
      <c r="B20" s="172" t="s">
        <v>127</v>
      </c>
      <c r="C20" s="196">
        <f>2003+412</f>
        <v>2415</v>
      </c>
      <c r="D20" s="196">
        <f>D7-D24-D34+202</f>
        <v>1879</v>
      </c>
      <c r="E20" s="196">
        <f>E7-E25-E27-E29-E31-E32-E35</f>
        <v>3524.0052499999993</v>
      </c>
      <c r="F20" s="192">
        <f>2099-575+500</f>
        <v>2024</v>
      </c>
      <c r="G20" s="192">
        <f t="shared" ref="G20:I20" si="4">G7-G25-G27-G29-G31-G32-G35</f>
        <v>6191.6766700000007</v>
      </c>
      <c r="H20" s="192">
        <f>H7-H25-H27-H29-H31-H32-H35</f>
        <v>754.66666999999995</v>
      </c>
      <c r="I20" s="192">
        <f t="shared" si="4"/>
        <v>1007.68109</v>
      </c>
      <c r="J20" s="192">
        <f>J7-J25-J27-J29-J31-J32-J35</f>
        <v>605</v>
      </c>
    </row>
    <row r="21" spans="1:13" s="170" customFormat="1" ht="19.350000000000001" customHeight="1" outlineLevel="1">
      <c r="A21" s="169" t="s">
        <v>125</v>
      </c>
      <c r="B21" s="172" t="s">
        <v>128</v>
      </c>
      <c r="C21" s="196">
        <v>0</v>
      </c>
      <c r="D21" s="196">
        <v>0</v>
      </c>
      <c r="E21" s="196">
        <f>E8-E28-E30-E36</f>
        <v>7698</v>
      </c>
      <c r="F21" s="192">
        <f>575-500</f>
        <v>75</v>
      </c>
      <c r="G21" s="192">
        <f>G8-G28-G30-G36</f>
        <v>11315.56856824</v>
      </c>
      <c r="H21" s="192">
        <f t="shared" ref="H21:J21" si="5">H8-H28-H30-H36</f>
        <v>1535.0000000000009</v>
      </c>
      <c r="I21" s="192">
        <f t="shared" si="5"/>
        <v>1522</v>
      </c>
      <c r="J21" s="192">
        <f t="shared" si="5"/>
        <v>10405</v>
      </c>
    </row>
    <row r="22" spans="1:13" s="208" customFormat="1" ht="19.350000000000001" customHeight="1" outlineLevel="1">
      <c r="A22" s="211" t="s">
        <v>125</v>
      </c>
      <c r="B22" s="212" t="s">
        <v>220</v>
      </c>
      <c r="C22" s="196">
        <v>0</v>
      </c>
      <c r="D22" s="196">
        <v>0</v>
      </c>
      <c r="E22" s="196">
        <v>0</v>
      </c>
      <c r="F22" s="196">
        <v>0</v>
      </c>
      <c r="G22" s="196">
        <f>1580+1300</f>
        <v>2880</v>
      </c>
      <c r="H22" s="196">
        <f>7405+945</f>
        <v>8350</v>
      </c>
      <c r="I22" s="196">
        <v>0</v>
      </c>
      <c r="J22" s="196">
        <v>0</v>
      </c>
    </row>
    <row r="23" spans="1:13" s="7" customFormat="1" ht="19.350000000000001" customHeight="1">
      <c r="A23" s="118">
        <v>12</v>
      </c>
      <c r="B23" s="34" t="s">
        <v>57</v>
      </c>
      <c r="C23" s="193">
        <v>0</v>
      </c>
      <c r="D23" s="193">
        <v>0</v>
      </c>
      <c r="E23" s="193">
        <v>0</v>
      </c>
      <c r="F23" s="191">
        <v>0</v>
      </c>
      <c r="G23" s="191">
        <v>0</v>
      </c>
      <c r="H23" s="191">
        <v>0</v>
      </c>
      <c r="I23" s="191">
        <v>0</v>
      </c>
      <c r="J23" s="191">
        <v>0</v>
      </c>
    </row>
    <row r="24" spans="1:13" s="7" customFormat="1" ht="19.350000000000001" customHeight="1">
      <c r="A24" s="118">
        <v>13</v>
      </c>
      <c r="B24" s="34" t="s">
        <v>47</v>
      </c>
      <c r="C24" s="193">
        <f t="shared" ref="C24:J24" si="6">SUM(C25:C33)</f>
        <v>3549</v>
      </c>
      <c r="D24" s="193">
        <f t="shared" si="6"/>
        <v>873</v>
      </c>
      <c r="E24" s="193">
        <f t="shared" si="6"/>
        <v>5574.3519999999999</v>
      </c>
      <c r="F24" s="193">
        <f t="shared" si="6"/>
        <v>8979</v>
      </c>
      <c r="G24" s="193">
        <f t="shared" si="6"/>
        <v>8850.09</v>
      </c>
      <c r="H24" s="193">
        <f t="shared" si="6"/>
        <v>1900</v>
      </c>
      <c r="I24" s="193">
        <f t="shared" si="6"/>
        <v>2000</v>
      </c>
      <c r="J24" s="193">
        <f t="shared" si="6"/>
        <v>2000</v>
      </c>
    </row>
    <row r="25" spans="1:13" s="170" customFormat="1" ht="19.350000000000001" customHeight="1">
      <c r="A25" s="169" t="s">
        <v>129</v>
      </c>
      <c r="B25" s="172" t="s">
        <v>130</v>
      </c>
      <c r="C25" s="196">
        <v>90</v>
      </c>
      <c r="D25" s="196">
        <v>675</v>
      </c>
      <c r="E25" s="196">
        <v>796.822</v>
      </c>
      <c r="F25" s="192">
        <v>1160</v>
      </c>
      <c r="G25" s="192">
        <v>0</v>
      </c>
      <c r="H25" s="192">
        <v>0</v>
      </c>
      <c r="I25" s="192">
        <v>0</v>
      </c>
      <c r="J25" s="192">
        <v>0</v>
      </c>
    </row>
    <row r="26" spans="1:13" s="170" customFormat="1" ht="19.350000000000001" hidden="1" customHeight="1">
      <c r="A26" s="169" t="s">
        <v>131</v>
      </c>
      <c r="B26" s="172" t="s">
        <v>132</v>
      </c>
      <c r="C26" s="196">
        <v>0</v>
      </c>
      <c r="D26" s="196">
        <v>0</v>
      </c>
      <c r="E26" s="196"/>
      <c r="F26" s="192">
        <v>0</v>
      </c>
      <c r="G26" s="192"/>
      <c r="H26" s="192"/>
      <c r="I26" s="192"/>
      <c r="J26" s="192"/>
    </row>
    <row r="27" spans="1:13" s="170" customFormat="1" ht="19.350000000000001" customHeight="1">
      <c r="A27" s="169" t="s">
        <v>133</v>
      </c>
      <c r="B27" s="172" t="s">
        <v>134</v>
      </c>
      <c r="C27" s="196">
        <v>-199</v>
      </c>
      <c r="D27" s="196">
        <v>-4</v>
      </c>
      <c r="E27" s="196">
        <v>40</v>
      </c>
      <c r="F27" s="192">
        <v>0</v>
      </c>
      <c r="G27" s="192">
        <v>0</v>
      </c>
      <c r="H27" s="192">
        <v>0</v>
      </c>
      <c r="I27" s="192">
        <v>0</v>
      </c>
      <c r="J27" s="192">
        <v>0</v>
      </c>
    </row>
    <row r="28" spans="1:13" s="170" customFormat="1" ht="19.350000000000001" customHeight="1">
      <c r="A28" s="169" t="s">
        <v>135</v>
      </c>
      <c r="B28" s="172" t="s">
        <v>136</v>
      </c>
      <c r="C28" s="196">
        <v>0</v>
      </c>
      <c r="D28" s="196">
        <v>0</v>
      </c>
      <c r="E28" s="196">
        <v>0</v>
      </c>
      <c r="F28" s="192">
        <v>2974</v>
      </c>
      <c r="G28" s="192">
        <v>5200</v>
      </c>
      <c r="H28" s="192">
        <v>1900</v>
      </c>
      <c r="I28" s="192">
        <v>2000</v>
      </c>
      <c r="J28" s="192">
        <v>2000</v>
      </c>
    </row>
    <row r="29" spans="1:13" s="170" customFormat="1" ht="19.350000000000001" customHeight="1">
      <c r="A29" s="169" t="s">
        <v>137</v>
      </c>
      <c r="B29" s="172" t="s">
        <v>138</v>
      </c>
      <c r="C29" s="196">
        <f>3728-412</f>
        <v>3316</v>
      </c>
      <c r="D29" s="196">
        <v>0</v>
      </c>
      <c r="E29" s="196">
        <v>3065</v>
      </c>
      <c r="F29" s="192">
        <v>0</v>
      </c>
      <c r="G29" s="192">
        <v>2532</v>
      </c>
      <c r="H29" s="192">
        <v>0</v>
      </c>
      <c r="I29" s="192">
        <v>0</v>
      </c>
      <c r="J29" s="192">
        <v>0</v>
      </c>
    </row>
    <row r="30" spans="1:13" s="170" customFormat="1" ht="19.350000000000001" customHeight="1">
      <c r="A30" s="169" t="s">
        <v>139</v>
      </c>
      <c r="B30" s="172" t="s">
        <v>140</v>
      </c>
      <c r="C30" s="196">
        <v>0</v>
      </c>
      <c r="D30" s="196">
        <v>0</v>
      </c>
      <c r="E30" s="196">
        <v>0</v>
      </c>
      <c r="F30" s="192">
        <v>2955</v>
      </c>
      <c r="G30" s="192">
        <v>0</v>
      </c>
      <c r="H30" s="192">
        <v>0</v>
      </c>
      <c r="I30" s="192">
        <v>0</v>
      </c>
      <c r="J30" s="192">
        <v>0</v>
      </c>
    </row>
    <row r="31" spans="1:13" s="170" customFormat="1" ht="19.350000000000001" customHeight="1">
      <c r="A31" s="169" t="s">
        <v>141</v>
      </c>
      <c r="B31" s="172" t="s">
        <v>143</v>
      </c>
      <c r="C31" s="196">
        <v>0</v>
      </c>
      <c r="D31" s="196">
        <v>0</v>
      </c>
      <c r="E31" s="196">
        <v>1672.53</v>
      </c>
      <c r="F31" s="192">
        <v>1865</v>
      </c>
      <c r="G31" s="192">
        <v>1118.0899999999999</v>
      </c>
      <c r="H31" s="192">
        <v>0</v>
      </c>
      <c r="I31" s="192">
        <v>0</v>
      </c>
      <c r="J31" s="192">
        <v>0</v>
      </c>
    </row>
    <row r="32" spans="1:13" s="170" customFormat="1" ht="19.350000000000001" customHeight="1">
      <c r="A32" s="169" t="s">
        <v>142</v>
      </c>
      <c r="B32" s="172" t="s">
        <v>145</v>
      </c>
      <c r="C32" s="196">
        <v>342</v>
      </c>
      <c r="D32" s="196">
        <v>202</v>
      </c>
      <c r="E32" s="196">
        <v>0</v>
      </c>
      <c r="F32" s="192">
        <v>0</v>
      </c>
      <c r="G32" s="192">
        <v>0</v>
      </c>
      <c r="H32" s="192">
        <v>0</v>
      </c>
      <c r="I32" s="192">
        <v>0</v>
      </c>
      <c r="J32" s="192">
        <v>0</v>
      </c>
      <c r="L32" s="200"/>
    </row>
    <row r="33" spans="1:11" s="170" customFormat="1" ht="19.350000000000001" customHeight="1">
      <c r="A33" s="169" t="s">
        <v>144</v>
      </c>
      <c r="B33" s="172" t="s">
        <v>146</v>
      </c>
      <c r="C33" s="196">
        <v>0</v>
      </c>
      <c r="D33" s="196">
        <v>0</v>
      </c>
      <c r="E33" s="196">
        <v>0</v>
      </c>
      <c r="F33" s="192">
        <v>25</v>
      </c>
      <c r="G33" s="192">
        <v>0</v>
      </c>
      <c r="H33" s="192">
        <v>0</v>
      </c>
      <c r="I33" s="192">
        <v>0</v>
      </c>
      <c r="J33" s="192">
        <v>0</v>
      </c>
    </row>
    <row r="34" spans="1:11" ht="19.350000000000001" customHeight="1">
      <c r="A34" s="118">
        <v>14</v>
      </c>
      <c r="B34" s="34" t="s">
        <v>48</v>
      </c>
      <c r="C34" s="193">
        <f t="shared" ref="C34:J34" si="7">SUM(C35:C38)</f>
        <v>71</v>
      </c>
      <c r="D34" s="193">
        <f t="shared" si="7"/>
        <v>2114</v>
      </c>
      <c r="E34" s="193">
        <f t="shared" si="7"/>
        <v>3193.2950000000001</v>
      </c>
      <c r="F34" s="193">
        <f t="shared" si="7"/>
        <v>1800</v>
      </c>
      <c r="G34" s="193">
        <f t="shared" si="7"/>
        <v>2039.9</v>
      </c>
      <c r="H34" s="193">
        <f t="shared" si="7"/>
        <v>945</v>
      </c>
      <c r="I34" s="193">
        <f t="shared" si="7"/>
        <v>6000</v>
      </c>
      <c r="J34" s="193">
        <f t="shared" si="7"/>
        <v>5230</v>
      </c>
    </row>
    <row r="35" spans="1:11" s="173" customFormat="1" ht="19.350000000000001" customHeight="1">
      <c r="A35" s="169" t="s">
        <v>147</v>
      </c>
      <c r="B35" s="172" t="s">
        <v>127</v>
      </c>
      <c r="C35" s="196">
        <v>71</v>
      </c>
      <c r="D35" s="196">
        <v>2114</v>
      </c>
      <c r="E35" s="196">
        <v>3193.2950000000001</v>
      </c>
      <c r="F35" s="192">
        <v>1800</v>
      </c>
      <c r="G35" s="192">
        <v>739.9</v>
      </c>
      <c r="H35" s="192">
        <v>0</v>
      </c>
      <c r="I35" s="192">
        <v>0</v>
      </c>
      <c r="J35" s="192">
        <v>0</v>
      </c>
      <c r="K35" s="207"/>
    </row>
    <row r="36" spans="1:11" s="173" customFormat="1" ht="19.350000000000001" customHeight="1">
      <c r="A36" s="169" t="s">
        <v>148</v>
      </c>
      <c r="B36" s="172" t="s">
        <v>128</v>
      </c>
      <c r="C36" s="196">
        <v>0</v>
      </c>
      <c r="D36" s="196">
        <v>0</v>
      </c>
      <c r="E36" s="196">
        <v>0</v>
      </c>
      <c r="F36" s="192">
        <v>0</v>
      </c>
      <c r="G36" s="196">
        <v>1300</v>
      </c>
      <c r="H36" s="196">
        <v>945</v>
      </c>
      <c r="I36" s="196">
        <v>0</v>
      </c>
      <c r="J36" s="196">
        <v>0</v>
      </c>
      <c r="K36" s="207"/>
    </row>
    <row r="37" spans="1:11" s="173" customFormat="1" ht="19.350000000000001" customHeight="1">
      <c r="A37" s="169" t="s">
        <v>148</v>
      </c>
      <c r="B37" s="172" t="s">
        <v>219</v>
      </c>
      <c r="C37" s="196">
        <v>0</v>
      </c>
      <c r="D37" s="196">
        <v>0</v>
      </c>
      <c r="E37" s="196">
        <v>0</v>
      </c>
      <c r="F37" s="192">
        <v>0</v>
      </c>
      <c r="G37" s="196">
        <v>0</v>
      </c>
      <c r="H37" s="196">
        <v>0</v>
      </c>
      <c r="I37" s="196">
        <v>6000</v>
      </c>
      <c r="J37" s="196">
        <v>5230</v>
      </c>
    </row>
    <row r="38" spans="1:11" s="173" customFormat="1" ht="19.350000000000001" hidden="1" customHeight="1">
      <c r="A38" s="169" t="s">
        <v>149</v>
      </c>
      <c r="B38" s="172" t="s">
        <v>150</v>
      </c>
      <c r="C38" s="196"/>
      <c r="D38" s="196"/>
      <c r="E38" s="196"/>
      <c r="F38" s="192"/>
      <c r="G38" s="192"/>
      <c r="H38" s="192"/>
      <c r="I38" s="192"/>
      <c r="J38" s="192"/>
    </row>
    <row r="39" spans="1:11" ht="18.75" customHeight="1">
      <c r="A39" s="119">
        <v>15</v>
      </c>
      <c r="B39" s="35" t="s">
        <v>49</v>
      </c>
      <c r="C39" s="174">
        <f t="shared" ref="C39:J39" si="8">SUM(C14:C18,C23:C24,C34)</f>
        <v>21995</v>
      </c>
      <c r="D39" s="174">
        <f t="shared" si="8"/>
        <v>7602</v>
      </c>
      <c r="E39" s="174">
        <f>SUM(E14:E18,E23:E24,E34)+0.2</f>
        <v>40004.518916666661</v>
      </c>
      <c r="F39" s="174">
        <f t="shared" si="8"/>
        <v>13330</v>
      </c>
      <c r="G39" s="174">
        <f t="shared" si="8"/>
        <v>34906.568571573334</v>
      </c>
      <c r="H39" s="174">
        <f t="shared" si="8"/>
        <v>14939.666670000001</v>
      </c>
      <c r="I39" s="174">
        <f t="shared" si="8"/>
        <v>11901.68109</v>
      </c>
      <c r="J39" s="174">
        <f t="shared" si="8"/>
        <v>18625</v>
      </c>
    </row>
    <row r="42" spans="1:11">
      <c r="E42" s="198"/>
      <c r="F42" s="198"/>
      <c r="G42" s="198"/>
      <c r="H42" s="198"/>
      <c r="I42" s="198"/>
      <c r="J42" s="198"/>
    </row>
  </sheetData>
  <mergeCells count="7">
    <mergeCell ref="A4:A5"/>
    <mergeCell ref="G3:H3"/>
    <mergeCell ref="I3:J3"/>
    <mergeCell ref="A3:B3"/>
    <mergeCell ref="A1:J1"/>
    <mergeCell ref="C2:J2"/>
    <mergeCell ref="A2:B2"/>
  </mergeCells>
  <phoneticPr fontId="0" type="noConversion"/>
  <pageMargins left="0.73" right="0.78740157480314965" top="0.88" bottom="0.47" header="0.51181102362204722" footer="0.19"/>
  <pageSetup paperSize="9" scale="73" orientation="landscape" r:id="rId1"/>
  <headerFooter alignWithMargins="0">
    <oddHeader>&amp;L&amp;"Arial,Fett"&amp;12Wirtschaftsplan
für sonstige Sondervermögen&amp;RAlle Angaben in T€, sofern nicht anders angegeben</oddHeader>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view="pageLayout" topLeftCell="A43" zoomScale="60" zoomScaleNormal="85" zoomScalePageLayoutView="60" workbookViewId="0">
      <selection activeCell="B56" sqref="B56"/>
    </sheetView>
  </sheetViews>
  <sheetFormatPr baseColWidth="10" defaultColWidth="5" defaultRowHeight="12.75"/>
  <cols>
    <col min="1" max="1" width="4.28515625" customWidth="1"/>
    <col min="2" max="2" width="66.7109375" customWidth="1"/>
    <col min="3" max="3" width="53.140625" customWidth="1"/>
    <col min="4" max="4" width="16.42578125" style="187" customWidth="1"/>
    <col min="5" max="5" width="9.28515625" customWidth="1"/>
    <col min="6" max="13" width="12.7109375" customWidth="1"/>
    <col min="15" max="15" width="8.140625" bestFit="1" customWidth="1"/>
  </cols>
  <sheetData>
    <row r="1" spans="1:14" ht="22.5" customHeight="1">
      <c r="A1" s="396" t="s">
        <v>65</v>
      </c>
      <c r="B1" s="397"/>
      <c r="C1" s="397"/>
      <c r="D1" s="397"/>
      <c r="E1" s="397"/>
      <c r="F1" s="397"/>
      <c r="G1" s="397"/>
      <c r="H1" s="397"/>
      <c r="I1" s="397"/>
      <c r="J1" s="397"/>
      <c r="K1" s="397"/>
      <c r="L1" s="397"/>
      <c r="M1" s="398"/>
    </row>
    <row r="2" spans="1:14" ht="15.75" customHeight="1">
      <c r="A2" s="401" t="s">
        <v>56</v>
      </c>
      <c r="B2" s="402"/>
      <c r="C2" s="405" t="s">
        <v>97</v>
      </c>
      <c r="D2" s="405"/>
      <c r="E2" s="405"/>
      <c r="F2" s="405"/>
      <c r="G2" s="405"/>
      <c r="H2" s="405"/>
      <c r="I2" s="405"/>
      <c r="J2" s="123"/>
      <c r="K2" s="123"/>
      <c r="L2" s="123"/>
      <c r="M2" s="124"/>
      <c r="N2" s="101"/>
    </row>
    <row r="3" spans="1:14" ht="15.75" customHeight="1">
      <c r="A3" s="403"/>
      <c r="B3" s="404"/>
      <c r="C3" s="406"/>
      <c r="D3" s="406"/>
      <c r="E3" s="406"/>
      <c r="F3" s="406"/>
      <c r="G3" s="406"/>
      <c r="H3" s="406"/>
      <c r="I3" s="406"/>
      <c r="J3" s="399" t="s">
        <v>43</v>
      </c>
      <c r="K3" s="400"/>
      <c r="L3" s="399" t="s">
        <v>42</v>
      </c>
      <c r="M3" s="400"/>
      <c r="N3" s="101"/>
    </row>
    <row r="4" spans="1:14" ht="38.25" customHeight="1">
      <c r="A4" s="154" t="s">
        <v>17</v>
      </c>
      <c r="B4" s="53" t="s">
        <v>15</v>
      </c>
      <c r="C4" s="153" t="s">
        <v>18</v>
      </c>
      <c r="D4" s="394" t="s">
        <v>59</v>
      </c>
      <c r="E4" s="154" t="s">
        <v>187</v>
      </c>
      <c r="F4" s="146" t="s">
        <v>84</v>
      </c>
      <c r="G4" s="146" t="s">
        <v>84</v>
      </c>
      <c r="H4" s="146" t="s">
        <v>85</v>
      </c>
      <c r="I4" s="146" t="s">
        <v>86</v>
      </c>
      <c r="J4" s="146" t="s">
        <v>87</v>
      </c>
      <c r="K4" s="146" t="s">
        <v>87</v>
      </c>
      <c r="L4" s="147" t="s">
        <v>87</v>
      </c>
      <c r="M4" s="148" t="s">
        <v>87</v>
      </c>
    </row>
    <row r="5" spans="1:14" ht="38.25" customHeight="1">
      <c r="A5" s="155"/>
      <c r="B5" s="222"/>
      <c r="C5" s="155"/>
      <c r="D5" s="395"/>
      <c r="E5" s="156" t="s">
        <v>19</v>
      </c>
      <c r="F5" s="149">
        <v>2015</v>
      </c>
      <c r="G5" s="149">
        <v>2016</v>
      </c>
      <c r="H5" s="149">
        <v>2017</v>
      </c>
      <c r="I5" s="149">
        <v>2017</v>
      </c>
      <c r="J5" s="157">
        <v>2018</v>
      </c>
      <c r="K5" s="157">
        <v>2019</v>
      </c>
      <c r="L5" s="216">
        <v>2020</v>
      </c>
      <c r="M5" s="149">
        <v>2021</v>
      </c>
    </row>
    <row r="6" spans="1:14" s="84" customFormat="1" ht="6.75" customHeight="1">
      <c r="A6" s="54"/>
      <c r="B6" s="54"/>
      <c r="C6" s="332"/>
      <c r="D6" s="333"/>
      <c r="E6" s="334"/>
      <c r="F6" s="335"/>
      <c r="G6" s="335"/>
      <c r="H6" s="335"/>
      <c r="I6" s="335"/>
      <c r="J6" s="336"/>
      <c r="K6" s="344"/>
      <c r="L6" s="337"/>
      <c r="M6" s="335"/>
    </row>
    <row r="7" spans="1:14">
      <c r="A7" s="55">
        <v>1</v>
      </c>
      <c r="B7" s="56" t="s">
        <v>20</v>
      </c>
      <c r="C7" s="57"/>
      <c r="D7" s="176"/>
      <c r="E7" s="80"/>
      <c r="F7" s="59"/>
      <c r="G7" s="59"/>
      <c r="H7" s="59"/>
      <c r="I7" s="60"/>
      <c r="J7" s="60"/>
      <c r="K7" s="61"/>
      <c r="L7" s="59"/>
      <c r="M7" s="60"/>
    </row>
    <row r="8" spans="1:14" hidden="1">
      <c r="A8" s="55"/>
      <c r="B8" s="62" t="s">
        <v>34</v>
      </c>
      <c r="C8" s="99" t="s">
        <v>32</v>
      </c>
      <c r="D8" s="177"/>
      <c r="E8" s="58"/>
      <c r="F8" s="71"/>
      <c r="G8" s="71"/>
      <c r="H8" s="71"/>
      <c r="I8" s="64"/>
      <c r="J8" s="60"/>
      <c r="K8" s="61"/>
      <c r="L8" s="59"/>
      <c r="M8" s="60"/>
    </row>
    <row r="9" spans="1:14" hidden="1">
      <c r="A9" s="55"/>
      <c r="B9" s="56"/>
      <c r="C9" s="99" t="s">
        <v>33</v>
      </c>
      <c r="D9" s="177"/>
      <c r="E9" s="58"/>
      <c r="F9" s="71"/>
      <c r="G9" s="71"/>
      <c r="H9" s="59"/>
      <c r="I9" s="64"/>
      <c r="J9" s="60"/>
      <c r="K9" s="61"/>
      <c r="L9" s="59"/>
      <c r="M9" s="60"/>
    </row>
    <row r="10" spans="1:14" hidden="1">
      <c r="A10" s="55"/>
      <c r="B10" s="62" t="s">
        <v>36</v>
      </c>
      <c r="C10" s="103" t="s">
        <v>36</v>
      </c>
      <c r="D10" s="177"/>
      <c r="E10" s="58"/>
      <c r="F10" s="71"/>
      <c r="G10" s="71"/>
      <c r="H10" s="59"/>
      <c r="I10" s="64"/>
      <c r="J10" s="60"/>
      <c r="K10" s="61"/>
      <c r="L10" s="59"/>
      <c r="M10" s="60"/>
    </row>
    <row r="11" spans="1:14" hidden="1">
      <c r="A11" s="55"/>
      <c r="B11" s="62" t="s">
        <v>35</v>
      </c>
      <c r="C11" s="99" t="s">
        <v>32</v>
      </c>
      <c r="D11" s="177"/>
      <c r="E11" s="58"/>
      <c r="F11" s="71"/>
      <c r="G11" s="71"/>
      <c r="H11" s="59"/>
      <c r="I11" s="64"/>
      <c r="J11" s="60"/>
      <c r="K11" s="61"/>
      <c r="L11" s="59"/>
      <c r="M11" s="60"/>
    </row>
    <row r="12" spans="1:14" hidden="1">
      <c r="A12" s="55"/>
      <c r="B12" s="56"/>
      <c r="C12" s="99" t="s">
        <v>33</v>
      </c>
      <c r="D12" s="177"/>
      <c r="E12" s="58"/>
      <c r="F12" s="71"/>
      <c r="G12" s="71"/>
      <c r="H12" s="59"/>
      <c r="I12" s="64"/>
      <c r="J12" s="60"/>
      <c r="K12" s="61"/>
      <c r="L12" s="59"/>
      <c r="M12" s="60"/>
    </row>
    <row r="13" spans="1:14" hidden="1">
      <c r="A13" s="55"/>
      <c r="B13" s="62" t="s">
        <v>36</v>
      </c>
      <c r="C13" s="57" t="s">
        <v>21</v>
      </c>
      <c r="D13" s="176"/>
      <c r="E13" s="58"/>
      <c r="F13" s="63"/>
      <c r="G13" s="63"/>
      <c r="H13" s="73"/>
      <c r="I13" s="64"/>
      <c r="J13" s="60"/>
      <c r="K13" s="61"/>
      <c r="L13" s="59"/>
      <c r="M13" s="60"/>
    </row>
    <row r="14" spans="1:14">
      <c r="A14" s="55"/>
      <c r="B14" s="65" t="s">
        <v>22</v>
      </c>
      <c r="C14" s="66"/>
      <c r="D14" s="178"/>
      <c r="E14" s="67"/>
      <c r="F14" s="68">
        <v>0</v>
      </c>
      <c r="G14" s="68">
        <v>0</v>
      </c>
      <c r="H14" s="70">
        <v>0</v>
      </c>
      <c r="I14" s="68">
        <v>0</v>
      </c>
      <c r="J14" s="68">
        <v>0</v>
      </c>
      <c r="K14" s="69">
        <v>0</v>
      </c>
      <c r="L14" s="70">
        <v>0</v>
      </c>
      <c r="M14" s="68">
        <v>0</v>
      </c>
    </row>
    <row r="15" spans="1:14">
      <c r="A15" s="55"/>
      <c r="B15" s="62"/>
      <c r="C15" s="57"/>
      <c r="D15" s="176"/>
      <c r="E15" s="80"/>
      <c r="F15" s="71"/>
      <c r="G15" s="71"/>
      <c r="H15" s="59"/>
      <c r="I15" s="64"/>
      <c r="J15" s="60"/>
      <c r="K15" s="61"/>
      <c r="L15" s="59"/>
      <c r="M15" s="60"/>
    </row>
    <row r="16" spans="1:14">
      <c r="A16" s="55">
        <v>2</v>
      </c>
      <c r="B16" s="56" t="s">
        <v>23</v>
      </c>
      <c r="C16" s="57"/>
      <c r="D16" s="176"/>
      <c r="E16" s="80"/>
      <c r="F16" s="71"/>
      <c r="G16" s="71"/>
      <c r="H16" s="59"/>
      <c r="I16" s="64"/>
      <c r="J16" s="60"/>
      <c r="K16" s="61"/>
      <c r="L16" s="59"/>
      <c r="M16" s="60"/>
    </row>
    <row r="17" spans="1:15">
      <c r="A17" s="55"/>
      <c r="B17" s="62" t="s">
        <v>151</v>
      </c>
      <c r="C17" s="103" t="s">
        <v>152</v>
      </c>
      <c r="D17" s="201" t="s">
        <v>174</v>
      </c>
      <c r="E17" s="80"/>
      <c r="F17" s="71">
        <v>11</v>
      </c>
      <c r="G17" s="71">
        <v>5</v>
      </c>
      <c r="H17" s="59">
        <v>0</v>
      </c>
      <c r="I17" s="64">
        <v>0</v>
      </c>
      <c r="J17" s="60">
        <v>0</v>
      </c>
      <c r="K17" s="61">
        <v>0</v>
      </c>
      <c r="L17" s="59">
        <v>0</v>
      </c>
      <c r="M17" s="60">
        <v>0</v>
      </c>
    </row>
    <row r="18" spans="1:15">
      <c r="A18" s="55"/>
      <c r="B18" s="56"/>
      <c r="C18" s="103" t="s">
        <v>153</v>
      </c>
      <c r="D18" s="177"/>
      <c r="E18" s="80"/>
      <c r="F18" s="59">
        <v>21</v>
      </c>
      <c r="G18" s="59">
        <v>349</v>
      </c>
      <c r="H18" s="59">
        <v>0</v>
      </c>
      <c r="I18" s="64">
        <v>0</v>
      </c>
      <c r="J18" s="60">
        <v>0</v>
      </c>
      <c r="K18" s="61">
        <v>0</v>
      </c>
      <c r="L18" s="59">
        <v>0</v>
      </c>
      <c r="M18" s="60">
        <v>0</v>
      </c>
    </row>
    <row r="19" spans="1:15">
      <c r="A19" s="55"/>
      <c r="B19" s="56"/>
      <c r="C19" s="99" t="s">
        <v>154</v>
      </c>
      <c r="D19" s="177">
        <v>41766</v>
      </c>
      <c r="E19" s="80"/>
      <c r="F19" s="59">
        <v>46</v>
      </c>
      <c r="G19" s="59">
        <v>619</v>
      </c>
      <c r="H19" s="59">
        <v>79</v>
      </c>
      <c r="I19" s="64">
        <v>0</v>
      </c>
      <c r="J19" s="60">
        <v>0</v>
      </c>
      <c r="K19" s="61">
        <v>0</v>
      </c>
      <c r="L19" s="59">
        <v>0</v>
      </c>
      <c r="M19" s="60">
        <v>0</v>
      </c>
    </row>
    <row r="20" spans="1:15">
      <c r="A20" s="55"/>
      <c r="B20" s="56"/>
      <c r="C20" s="103" t="s">
        <v>159</v>
      </c>
      <c r="D20" s="177"/>
      <c r="E20" s="80"/>
      <c r="F20" s="59">
        <v>6</v>
      </c>
      <c r="G20" s="59">
        <v>7</v>
      </c>
      <c r="H20" s="59">
        <v>320</v>
      </c>
      <c r="I20" s="64">
        <v>500</v>
      </c>
      <c r="J20" s="60">
        <v>0</v>
      </c>
      <c r="K20" s="61">
        <v>0</v>
      </c>
      <c r="L20" s="59">
        <v>0</v>
      </c>
      <c r="M20" s="60">
        <v>0</v>
      </c>
    </row>
    <row r="21" spans="1:15">
      <c r="A21" s="55"/>
      <c r="B21" s="56"/>
      <c r="C21" s="99" t="s">
        <v>155</v>
      </c>
      <c r="D21" s="177"/>
      <c r="E21" s="80"/>
      <c r="F21" s="59">
        <v>0</v>
      </c>
      <c r="G21" s="59">
        <v>89</v>
      </c>
      <c r="H21" s="59">
        <v>236</v>
      </c>
      <c r="I21" s="64">
        <v>0</v>
      </c>
      <c r="J21" s="60">
        <v>0</v>
      </c>
      <c r="K21" s="61">
        <v>0</v>
      </c>
      <c r="L21" s="59">
        <v>0</v>
      </c>
      <c r="M21" s="60">
        <v>0</v>
      </c>
    </row>
    <row r="22" spans="1:15">
      <c r="A22" s="55"/>
      <c r="B22" s="56"/>
      <c r="C22" s="99"/>
      <c r="D22" s="177"/>
      <c r="E22" s="80"/>
      <c r="F22" s="59"/>
      <c r="G22" s="59"/>
      <c r="H22" s="59"/>
      <c r="I22" s="64"/>
      <c r="J22" s="60"/>
      <c r="K22" s="61"/>
      <c r="L22" s="59"/>
      <c r="M22" s="60"/>
    </row>
    <row r="23" spans="1:15">
      <c r="A23" s="55"/>
      <c r="B23" s="62" t="s">
        <v>156</v>
      </c>
      <c r="C23" s="213" t="s">
        <v>207</v>
      </c>
      <c r="D23" s="183"/>
      <c r="E23" s="80"/>
      <c r="F23" s="59">
        <v>0</v>
      </c>
      <c r="G23" s="59">
        <v>0</v>
      </c>
      <c r="H23" s="59">
        <v>0</v>
      </c>
      <c r="I23" s="71">
        <v>0</v>
      </c>
      <c r="J23" s="59">
        <v>8800</v>
      </c>
      <c r="K23" s="74">
        <v>0</v>
      </c>
      <c r="L23" s="59">
        <v>0</v>
      </c>
      <c r="M23" s="59">
        <v>8200</v>
      </c>
      <c r="O23" s="190"/>
    </row>
    <row r="24" spans="1:15">
      <c r="A24" s="55"/>
      <c r="B24" s="56"/>
      <c r="C24" s="100" t="s">
        <v>157</v>
      </c>
      <c r="D24" s="183"/>
      <c r="E24" s="80"/>
      <c r="F24" s="59">
        <v>0</v>
      </c>
      <c r="G24" s="59">
        <v>0</v>
      </c>
      <c r="H24" s="59">
        <v>7548</v>
      </c>
      <c r="I24" s="71">
        <v>0</v>
      </c>
      <c r="J24" s="59">
        <v>0</v>
      </c>
      <c r="K24" s="74">
        <v>0</v>
      </c>
      <c r="L24" s="59">
        <v>0</v>
      </c>
      <c r="M24" s="59">
        <v>0</v>
      </c>
    </row>
    <row r="25" spans="1:15">
      <c r="A25" s="55"/>
      <c r="B25" s="56"/>
      <c r="C25" s="213" t="s">
        <v>218</v>
      </c>
      <c r="D25" s="183"/>
      <c r="E25" s="80"/>
      <c r="F25" s="59">
        <v>0</v>
      </c>
      <c r="G25" s="59">
        <v>0</v>
      </c>
      <c r="H25" s="59">
        <v>0</v>
      </c>
      <c r="I25" s="71">
        <v>0</v>
      </c>
      <c r="J25" s="59">
        <v>450</v>
      </c>
      <c r="K25" s="74">
        <v>0</v>
      </c>
      <c r="L25" s="59">
        <v>0</v>
      </c>
      <c r="M25" s="59">
        <v>0</v>
      </c>
    </row>
    <row r="26" spans="1:15">
      <c r="A26" s="55"/>
      <c r="B26" s="56"/>
      <c r="C26" s="99" t="s">
        <v>158</v>
      </c>
      <c r="D26" s="177"/>
      <c r="E26" s="80"/>
      <c r="F26" s="59">
        <v>0</v>
      </c>
      <c r="G26" s="59">
        <v>0</v>
      </c>
      <c r="H26" s="59">
        <v>100</v>
      </c>
      <c r="I26" s="64">
        <v>0</v>
      </c>
      <c r="J26" s="60">
        <v>0</v>
      </c>
      <c r="K26" s="61">
        <v>0</v>
      </c>
      <c r="L26" s="59">
        <v>0</v>
      </c>
      <c r="M26" s="60">
        <v>0</v>
      </c>
    </row>
    <row r="27" spans="1:15">
      <c r="A27" s="55"/>
      <c r="B27" s="72"/>
      <c r="C27" s="175"/>
      <c r="D27" s="179"/>
      <c r="E27" s="338"/>
      <c r="F27" s="73"/>
      <c r="G27" s="73"/>
      <c r="H27" s="73"/>
      <c r="I27" s="64"/>
      <c r="J27" s="60"/>
      <c r="K27" s="74"/>
      <c r="L27" s="59"/>
      <c r="M27" s="59"/>
    </row>
    <row r="28" spans="1:15" s="84" customFormat="1">
      <c r="A28" s="75"/>
      <c r="B28" s="76" t="s">
        <v>24</v>
      </c>
      <c r="C28" s="67"/>
      <c r="D28" s="180"/>
      <c r="E28" s="77"/>
      <c r="F28" s="70">
        <f t="shared" ref="F28:M28" si="0">SUM(F17:F27)</f>
        <v>84</v>
      </c>
      <c r="G28" s="70">
        <f t="shared" si="0"/>
        <v>1069</v>
      </c>
      <c r="H28" s="70">
        <f t="shared" si="0"/>
        <v>8283</v>
      </c>
      <c r="I28" s="70">
        <f t="shared" si="0"/>
        <v>500</v>
      </c>
      <c r="J28" s="70">
        <f t="shared" si="0"/>
        <v>9250</v>
      </c>
      <c r="K28" s="70">
        <f t="shared" si="0"/>
        <v>0</v>
      </c>
      <c r="L28" s="70">
        <f t="shared" si="0"/>
        <v>0</v>
      </c>
      <c r="M28" s="70">
        <f t="shared" si="0"/>
        <v>8200</v>
      </c>
    </row>
    <row r="29" spans="1:15">
      <c r="A29" s="75"/>
      <c r="B29" s="79"/>
      <c r="C29" s="80"/>
      <c r="D29" s="181"/>
      <c r="E29" s="339"/>
      <c r="F29" s="81"/>
      <c r="G29" s="81"/>
      <c r="H29" s="81"/>
      <c r="I29" s="82"/>
      <c r="J29" s="83"/>
      <c r="K29" s="83"/>
      <c r="L29" s="81"/>
      <c r="M29" s="81"/>
      <c r="N29" s="122"/>
    </row>
    <row r="30" spans="1:15">
      <c r="A30" s="85">
        <v>3</v>
      </c>
      <c r="B30" s="86" t="s">
        <v>25</v>
      </c>
      <c r="C30" s="87"/>
      <c r="D30" s="182"/>
      <c r="E30" s="80"/>
      <c r="F30" s="59"/>
      <c r="G30" s="59"/>
      <c r="H30" s="59"/>
      <c r="I30" s="71"/>
      <c r="J30" s="59"/>
      <c r="K30" s="74"/>
      <c r="L30" s="59"/>
      <c r="M30" s="59"/>
      <c r="N30" s="122"/>
    </row>
    <row r="31" spans="1:15" hidden="1">
      <c r="A31" s="85"/>
      <c r="B31" s="88" t="s">
        <v>37</v>
      </c>
      <c r="C31" s="100" t="s">
        <v>32</v>
      </c>
      <c r="D31" s="183"/>
      <c r="E31" s="58"/>
      <c r="F31" s="59"/>
      <c r="G31" s="59"/>
      <c r="H31" s="59"/>
      <c r="I31" s="71"/>
      <c r="J31" s="59"/>
      <c r="K31" s="74"/>
      <c r="L31" s="59"/>
      <c r="M31" s="59"/>
      <c r="N31" s="122"/>
    </row>
    <row r="32" spans="1:15" hidden="1">
      <c r="A32" s="85"/>
      <c r="B32" s="86"/>
      <c r="C32" s="100" t="s">
        <v>33</v>
      </c>
      <c r="D32" s="183"/>
      <c r="E32" s="58"/>
      <c r="F32" s="59"/>
      <c r="G32" s="59"/>
      <c r="H32" s="59"/>
      <c r="I32" s="71"/>
      <c r="J32" s="59"/>
      <c r="K32" s="74"/>
      <c r="L32" s="59"/>
      <c r="M32" s="59"/>
      <c r="N32" s="122"/>
    </row>
    <row r="33" spans="1:14" hidden="1">
      <c r="A33" s="85"/>
      <c r="B33" s="88" t="s">
        <v>36</v>
      </c>
      <c r="C33" s="89" t="s">
        <v>21</v>
      </c>
      <c r="D33" s="184"/>
      <c r="E33" s="90"/>
      <c r="F33" s="59"/>
      <c r="G33" s="59"/>
      <c r="H33" s="59"/>
      <c r="I33" s="71"/>
      <c r="J33" s="59"/>
      <c r="K33" s="74"/>
      <c r="L33" s="59"/>
      <c r="M33" s="59"/>
      <c r="N33" s="122"/>
    </row>
    <row r="34" spans="1:14">
      <c r="A34" s="85"/>
      <c r="B34" s="65" t="s">
        <v>26</v>
      </c>
      <c r="C34" s="66"/>
      <c r="D34" s="178"/>
      <c r="E34" s="67"/>
      <c r="F34" s="70">
        <v>0</v>
      </c>
      <c r="G34" s="70">
        <v>0</v>
      </c>
      <c r="H34" s="70">
        <v>0</v>
      </c>
      <c r="I34" s="68">
        <v>0</v>
      </c>
      <c r="J34" s="70">
        <v>0</v>
      </c>
      <c r="K34" s="78">
        <v>0</v>
      </c>
      <c r="L34" s="70">
        <v>0</v>
      </c>
      <c r="M34" s="70">
        <v>0</v>
      </c>
      <c r="N34" s="122"/>
    </row>
    <row r="35" spans="1:14" ht="12.75" customHeight="1">
      <c r="A35" s="85"/>
      <c r="B35" s="91"/>
      <c r="C35" s="87"/>
      <c r="D35" s="182"/>
      <c r="E35" s="80"/>
      <c r="F35" s="59"/>
      <c r="G35" s="59"/>
      <c r="H35" s="59"/>
      <c r="I35" s="71"/>
      <c r="J35" s="59"/>
      <c r="K35" s="74"/>
      <c r="L35" s="59"/>
      <c r="M35" s="59"/>
      <c r="N35" s="122"/>
    </row>
    <row r="36" spans="1:14">
      <c r="A36" s="92">
        <v>4</v>
      </c>
      <c r="B36" s="93" t="s">
        <v>27</v>
      </c>
      <c r="C36" s="87"/>
      <c r="D36" s="182"/>
      <c r="E36" s="80"/>
      <c r="F36" s="59"/>
      <c r="G36" s="59"/>
      <c r="H36" s="59"/>
      <c r="I36" s="71"/>
      <c r="J36" s="59"/>
      <c r="K36" s="74"/>
      <c r="L36" s="59"/>
      <c r="M36" s="59"/>
      <c r="N36" s="122"/>
    </row>
    <row r="37" spans="1:14">
      <c r="A37" s="104"/>
      <c r="B37" s="105" t="s">
        <v>28</v>
      </c>
      <c r="C37" s="66"/>
      <c r="D37" s="178"/>
      <c r="E37" s="66"/>
      <c r="F37" s="78">
        <v>0</v>
      </c>
      <c r="G37" s="78">
        <v>0</v>
      </c>
      <c r="H37" s="70">
        <v>0</v>
      </c>
      <c r="I37" s="69">
        <v>0</v>
      </c>
      <c r="J37" s="78">
        <v>0</v>
      </c>
      <c r="K37" s="78">
        <v>0</v>
      </c>
      <c r="L37" s="70">
        <v>0</v>
      </c>
      <c r="M37" s="70">
        <v>0</v>
      </c>
      <c r="N37" s="122"/>
    </row>
    <row r="38" spans="1:14" s="84" customFormat="1">
      <c r="A38" s="75"/>
      <c r="B38" s="223"/>
      <c r="C38" s="87"/>
      <c r="D38" s="182"/>
      <c r="E38" s="87"/>
      <c r="F38" s="83"/>
      <c r="G38" s="83"/>
      <c r="H38" s="81"/>
      <c r="I38" s="82"/>
      <c r="J38" s="83"/>
      <c r="K38" s="83"/>
      <c r="L38" s="81"/>
      <c r="M38" s="81"/>
      <c r="N38" s="224"/>
    </row>
    <row r="39" spans="1:14">
      <c r="A39" s="55">
        <v>5</v>
      </c>
      <c r="B39" s="56" t="s">
        <v>29</v>
      </c>
      <c r="C39" s="57"/>
      <c r="D39" s="176"/>
      <c r="E39" s="80"/>
      <c r="F39" s="59"/>
      <c r="G39" s="59"/>
      <c r="H39" s="59"/>
      <c r="I39" s="64"/>
      <c r="J39" s="60"/>
      <c r="K39" s="61"/>
      <c r="L39" s="59"/>
      <c r="M39" s="60"/>
      <c r="N39" s="122"/>
    </row>
    <row r="40" spans="1:14" s="204" customFormat="1">
      <c r="A40" s="228"/>
      <c r="B40" s="262" t="s">
        <v>160</v>
      </c>
      <c r="C40" s="248" t="s">
        <v>161</v>
      </c>
      <c r="D40" s="249" t="s">
        <v>174</v>
      </c>
      <c r="E40" s="340"/>
      <c r="F40" s="233">
        <v>32</v>
      </c>
      <c r="G40" s="233">
        <v>0</v>
      </c>
      <c r="H40" s="233">
        <v>0</v>
      </c>
      <c r="I40" s="250">
        <v>0</v>
      </c>
      <c r="J40" s="251">
        <v>0</v>
      </c>
      <c r="K40" s="252">
        <v>0</v>
      </c>
      <c r="L40" s="233">
        <v>0</v>
      </c>
      <c r="M40" s="251">
        <v>0</v>
      </c>
      <c r="N40" s="236"/>
    </row>
    <row r="41" spans="1:14" ht="14.25">
      <c r="A41" s="55"/>
      <c r="B41" s="56"/>
      <c r="C41" s="99" t="s">
        <v>162</v>
      </c>
      <c r="D41" s="188" t="s">
        <v>175</v>
      </c>
      <c r="E41" s="341" t="s">
        <v>176</v>
      </c>
      <c r="F41" s="59">
        <v>59</v>
      </c>
      <c r="G41" s="59">
        <v>140</v>
      </c>
      <c r="H41" s="59">
        <v>0</v>
      </c>
      <c r="I41" s="64">
        <v>0</v>
      </c>
      <c r="J41" s="60">
        <v>334</v>
      </c>
      <c r="K41" s="61">
        <v>0</v>
      </c>
      <c r="L41" s="59">
        <v>0</v>
      </c>
      <c r="M41" s="60">
        <v>0</v>
      </c>
      <c r="N41" s="122"/>
    </row>
    <row r="42" spans="1:14" ht="14.25">
      <c r="A42" s="55"/>
      <c r="B42" s="56"/>
      <c r="C42" s="99" t="s">
        <v>163</v>
      </c>
      <c r="D42" s="188" t="s">
        <v>177</v>
      </c>
      <c r="E42" s="341" t="s">
        <v>176</v>
      </c>
      <c r="F42" s="59">
        <v>139</v>
      </c>
      <c r="G42" s="59">
        <v>243</v>
      </c>
      <c r="H42" s="59">
        <v>0</v>
      </c>
      <c r="I42" s="64">
        <v>0</v>
      </c>
      <c r="J42" s="60">
        <v>0</v>
      </c>
      <c r="K42" s="61">
        <v>0</v>
      </c>
      <c r="L42" s="59">
        <v>0</v>
      </c>
      <c r="M42" s="60">
        <v>0</v>
      </c>
      <c r="N42" s="122"/>
    </row>
    <row r="43" spans="1:14" ht="14.25">
      <c r="A43" s="55"/>
      <c r="B43" s="56"/>
      <c r="C43" s="99" t="s">
        <v>164</v>
      </c>
      <c r="D43" s="188" t="s">
        <v>178</v>
      </c>
      <c r="E43" s="341" t="s">
        <v>176</v>
      </c>
      <c r="F43" s="59">
        <v>593</v>
      </c>
      <c r="G43" s="59">
        <v>933</v>
      </c>
      <c r="H43" s="59">
        <v>1327</v>
      </c>
      <c r="I43" s="64">
        <v>1725</v>
      </c>
      <c r="J43" s="60">
        <v>303</v>
      </c>
      <c r="K43" s="61">
        <v>66</v>
      </c>
      <c r="L43" s="59">
        <v>676</v>
      </c>
      <c r="M43" s="60">
        <v>590</v>
      </c>
      <c r="N43" s="122"/>
    </row>
    <row r="44" spans="1:14" ht="14.25">
      <c r="A44" s="55"/>
      <c r="B44" s="56"/>
      <c r="C44" s="99" t="s">
        <v>165</v>
      </c>
      <c r="D44" s="188" t="s">
        <v>179</v>
      </c>
      <c r="E44" s="341" t="s">
        <v>176</v>
      </c>
      <c r="F44" s="59">
        <v>-23</v>
      </c>
      <c r="G44" s="59">
        <v>33</v>
      </c>
      <c r="H44" s="59">
        <v>1563</v>
      </c>
      <c r="I44" s="64">
        <v>192</v>
      </c>
      <c r="J44" s="60">
        <v>15</v>
      </c>
      <c r="K44" s="61">
        <v>55</v>
      </c>
      <c r="L44" s="59">
        <v>158</v>
      </c>
      <c r="M44" s="60">
        <v>0</v>
      </c>
      <c r="N44" s="122"/>
    </row>
    <row r="45" spans="1:14" ht="14.25">
      <c r="A45" s="55"/>
      <c r="B45" s="56"/>
      <c r="C45" s="103" t="s">
        <v>199</v>
      </c>
      <c r="D45" s="188" t="s">
        <v>180</v>
      </c>
      <c r="E45" s="341" t="s">
        <v>176</v>
      </c>
      <c r="F45" s="59">
        <v>2769</v>
      </c>
      <c r="G45" s="59">
        <v>855</v>
      </c>
      <c r="H45" s="59">
        <v>7069</v>
      </c>
      <c r="I45" s="64">
        <v>3625</v>
      </c>
      <c r="J45" s="60">
        <v>9829</v>
      </c>
      <c r="K45" s="61">
        <v>577</v>
      </c>
      <c r="L45" s="59">
        <v>124</v>
      </c>
      <c r="M45" s="60">
        <v>15</v>
      </c>
      <c r="N45" s="122"/>
    </row>
    <row r="46" spans="1:14">
      <c r="A46" s="55"/>
      <c r="B46" s="56"/>
      <c r="C46" s="99" t="s">
        <v>166</v>
      </c>
      <c r="D46" s="177"/>
      <c r="E46" s="80"/>
      <c r="F46" s="59">
        <v>644</v>
      </c>
      <c r="G46" s="59">
        <v>591</v>
      </c>
      <c r="H46" s="59">
        <v>835</v>
      </c>
      <c r="I46" s="64">
        <v>807</v>
      </c>
      <c r="J46" s="60">
        <v>0</v>
      </c>
      <c r="K46" s="61">
        <v>0</v>
      </c>
      <c r="L46" s="59">
        <v>0</v>
      </c>
      <c r="M46" s="60">
        <v>0</v>
      </c>
      <c r="N46" s="122"/>
    </row>
    <row r="47" spans="1:14">
      <c r="A47" s="55"/>
      <c r="B47" s="56"/>
      <c r="C47" s="99" t="s">
        <v>167</v>
      </c>
      <c r="D47" s="177"/>
      <c r="E47" s="80"/>
      <c r="F47" s="59">
        <v>80</v>
      </c>
      <c r="G47" s="59">
        <v>164</v>
      </c>
      <c r="H47" s="59">
        <v>224</v>
      </c>
      <c r="I47" s="64">
        <v>0</v>
      </c>
      <c r="J47" s="60">
        <v>44</v>
      </c>
      <c r="K47" s="61">
        <v>0</v>
      </c>
      <c r="L47" s="59">
        <v>0</v>
      </c>
      <c r="M47" s="60">
        <v>0</v>
      </c>
      <c r="N47" s="122"/>
    </row>
    <row r="48" spans="1:14">
      <c r="A48" s="55"/>
      <c r="B48" s="56"/>
      <c r="C48" s="99" t="s">
        <v>168</v>
      </c>
      <c r="D48" s="188"/>
      <c r="E48" s="342">
        <v>100</v>
      </c>
      <c r="F48" s="59">
        <v>52</v>
      </c>
      <c r="G48" s="59">
        <v>56</v>
      </c>
      <c r="H48" s="59">
        <v>0</v>
      </c>
      <c r="I48" s="64">
        <v>0</v>
      </c>
      <c r="J48" s="60">
        <v>0</v>
      </c>
      <c r="K48" s="61">
        <v>0</v>
      </c>
      <c r="L48" s="59">
        <v>0</v>
      </c>
      <c r="M48" s="60">
        <v>0</v>
      </c>
      <c r="N48" s="122"/>
    </row>
    <row r="49" spans="1:14">
      <c r="A49" s="55"/>
      <c r="B49" s="56"/>
      <c r="C49" s="99" t="s">
        <v>169</v>
      </c>
      <c r="D49" s="188" t="s">
        <v>183</v>
      </c>
      <c r="E49" s="342"/>
      <c r="F49" s="59">
        <v>745</v>
      </c>
      <c r="G49" s="59">
        <v>509</v>
      </c>
      <c r="H49" s="59">
        <v>0</v>
      </c>
      <c r="I49" s="64">
        <v>0</v>
      </c>
      <c r="J49" s="60">
        <v>0</v>
      </c>
      <c r="K49" s="61">
        <v>0</v>
      </c>
      <c r="L49" s="59">
        <v>0</v>
      </c>
      <c r="M49" s="60">
        <v>0</v>
      </c>
      <c r="N49" s="122"/>
    </row>
    <row r="50" spans="1:14">
      <c r="A50" s="55"/>
      <c r="B50" s="56"/>
      <c r="C50" s="99" t="s">
        <v>170</v>
      </c>
      <c r="D50" s="203">
        <v>42501</v>
      </c>
      <c r="E50" s="80"/>
      <c r="F50" s="59">
        <v>0</v>
      </c>
      <c r="G50" s="59">
        <v>46</v>
      </c>
      <c r="H50" s="59">
        <v>63.652250000000002</v>
      </c>
      <c r="I50" s="64">
        <v>0</v>
      </c>
      <c r="J50" s="60">
        <v>56.666670000000003</v>
      </c>
      <c r="K50" s="61">
        <v>56.666670000000003</v>
      </c>
      <c r="L50" s="59">
        <v>49.681089999999998</v>
      </c>
      <c r="M50" s="60">
        <v>0</v>
      </c>
      <c r="N50" s="122"/>
    </row>
    <row r="51" spans="1:14">
      <c r="A51" s="55"/>
      <c r="B51" s="56"/>
      <c r="C51" s="99" t="s">
        <v>171</v>
      </c>
      <c r="D51" s="203">
        <v>42466</v>
      </c>
      <c r="E51" s="80"/>
      <c r="F51" s="59">
        <v>0</v>
      </c>
      <c r="G51" s="59">
        <v>25</v>
      </c>
      <c r="H51" s="59">
        <v>0</v>
      </c>
      <c r="I51" s="64">
        <v>0</v>
      </c>
      <c r="J51" s="60">
        <v>0</v>
      </c>
      <c r="K51" s="61">
        <v>0</v>
      </c>
      <c r="L51" s="59">
        <v>0</v>
      </c>
      <c r="M51" s="60">
        <v>0</v>
      </c>
      <c r="N51" s="122"/>
    </row>
    <row r="52" spans="1:14">
      <c r="A52" s="55"/>
      <c r="B52" s="56"/>
      <c r="C52" s="99" t="s">
        <v>172</v>
      </c>
      <c r="D52" s="188" t="s">
        <v>184</v>
      </c>
      <c r="E52" s="342">
        <v>100</v>
      </c>
      <c r="F52" s="59">
        <v>517</v>
      </c>
      <c r="G52" s="59">
        <v>0</v>
      </c>
      <c r="H52" s="59">
        <v>0</v>
      </c>
      <c r="I52" s="64">
        <v>0</v>
      </c>
      <c r="J52" s="60">
        <v>0</v>
      </c>
      <c r="K52" s="61">
        <v>0</v>
      </c>
      <c r="L52" s="59">
        <v>0</v>
      </c>
      <c r="M52" s="60">
        <v>0</v>
      </c>
      <c r="N52" s="122"/>
    </row>
    <row r="53" spans="1:14">
      <c r="A53" s="55"/>
      <c r="B53" s="56"/>
      <c r="C53" s="99" t="s">
        <v>173</v>
      </c>
      <c r="D53" s="188" t="s">
        <v>185</v>
      </c>
      <c r="E53" s="215" t="s">
        <v>186</v>
      </c>
      <c r="F53" s="59">
        <v>1</v>
      </c>
      <c r="G53" s="59">
        <v>0</v>
      </c>
      <c r="H53" s="59">
        <v>575</v>
      </c>
      <c r="I53" s="64">
        <v>0</v>
      </c>
      <c r="J53" s="60">
        <v>0</v>
      </c>
      <c r="K53" s="61">
        <v>0</v>
      </c>
      <c r="L53" s="59">
        <v>0</v>
      </c>
      <c r="M53" s="60">
        <v>0</v>
      </c>
      <c r="N53" s="122"/>
    </row>
    <row r="54" spans="1:14">
      <c r="A54" s="55"/>
      <c r="B54" s="56"/>
      <c r="C54" s="99"/>
      <c r="D54" s="188"/>
      <c r="E54" s="215"/>
      <c r="F54" s="59"/>
      <c r="G54" s="59"/>
      <c r="H54" s="59"/>
      <c r="I54" s="64"/>
      <c r="J54" s="60"/>
      <c r="K54" s="61"/>
      <c r="L54" s="59"/>
      <c r="M54" s="60"/>
      <c r="N54" s="122"/>
    </row>
    <row r="55" spans="1:14">
      <c r="A55" s="55"/>
      <c r="B55" s="62" t="s">
        <v>188</v>
      </c>
      <c r="C55" s="213" t="s">
        <v>198</v>
      </c>
      <c r="D55" s="214"/>
      <c r="E55" s="215"/>
      <c r="F55" s="59">
        <f>SUM(F56:F58)</f>
        <v>0</v>
      </c>
      <c r="G55" s="59">
        <f t="shared" ref="G55:M55" si="1">SUM(G56:G58)</f>
        <v>0</v>
      </c>
      <c r="H55" s="59">
        <f t="shared" si="1"/>
        <v>0</v>
      </c>
      <c r="I55" s="59">
        <v>4429</v>
      </c>
      <c r="J55" s="59">
        <f t="shared" si="1"/>
        <v>5200</v>
      </c>
      <c r="K55" s="59">
        <f t="shared" si="1"/>
        <v>792</v>
      </c>
      <c r="L55" s="59">
        <f t="shared" si="1"/>
        <v>600</v>
      </c>
      <c r="M55" s="59">
        <f t="shared" si="1"/>
        <v>600</v>
      </c>
      <c r="N55" s="122"/>
    </row>
    <row r="56" spans="1:14" s="246" customFormat="1">
      <c r="A56" s="238"/>
      <c r="B56" s="239"/>
      <c r="C56" s="237" t="s">
        <v>189</v>
      </c>
      <c r="D56" s="240"/>
      <c r="E56" s="241"/>
      <c r="F56" s="242">
        <v>0</v>
      </c>
      <c r="G56" s="242">
        <v>0</v>
      </c>
      <c r="H56" s="242">
        <v>0</v>
      </c>
      <c r="I56" s="243">
        <v>0</v>
      </c>
      <c r="J56" s="242">
        <v>0</v>
      </c>
      <c r="K56" s="244">
        <v>192</v>
      </c>
      <c r="L56" s="242">
        <v>0</v>
      </c>
      <c r="M56" s="242">
        <v>0</v>
      </c>
      <c r="N56" s="245"/>
    </row>
    <row r="57" spans="1:14" s="246" customFormat="1">
      <c r="A57" s="238"/>
      <c r="B57" s="239"/>
      <c r="C57" s="237" t="s">
        <v>190</v>
      </c>
      <c r="D57" s="240"/>
      <c r="E57" s="241"/>
      <c r="F57" s="242">
        <v>0</v>
      </c>
      <c r="G57" s="242">
        <v>0</v>
      </c>
      <c r="H57" s="242">
        <v>0</v>
      </c>
      <c r="I57" s="243">
        <v>0</v>
      </c>
      <c r="J57" s="242">
        <v>0</v>
      </c>
      <c r="K57" s="244">
        <v>0</v>
      </c>
      <c r="L57" s="242">
        <v>0</v>
      </c>
      <c r="M57" s="242">
        <v>0</v>
      </c>
      <c r="N57" s="245"/>
    </row>
    <row r="58" spans="1:14" s="246" customFormat="1">
      <c r="A58" s="238"/>
      <c r="B58" s="239"/>
      <c r="C58" s="237" t="s">
        <v>191</v>
      </c>
      <c r="D58" s="240"/>
      <c r="E58" s="241">
        <v>100</v>
      </c>
      <c r="F58" s="242">
        <v>0</v>
      </c>
      <c r="G58" s="242">
        <v>0</v>
      </c>
      <c r="H58" s="242">
        <v>0</v>
      </c>
      <c r="I58" s="243">
        <v>0</v>
      </c>
      <c r="J58" s="242">
        <v>5200</v>
      </c>
      <c r="K58" s="244">
        <v>600</v>
      </c>
      <c r="L58" s="242">
        <v>600</v>
      </c>
      <c r="M58" s="242">
        <v>600</v>
      </c>
      <c r="N58" s="245"/>
    </row>
    <row r="59" spans="1:14" s="246" customFormat="1">
      <c r="A59" s="238"/>
      <c r="B59" s="239"/>
      <c r="C59" s="230" t="s">
        <v>161</v>
      </c>
      <c r="D59" s="240"/>
      <c r="E59" s="241"/>
      <c r="F59" s="242">
        <v>0</v>
      </c>
      <c r="G59" s="242">
        <v>0</v>
      </c>
      <c r="H59" s="242">
        <v>0</v>
      </c>
      <c r="I59" s="243">
        <v>0</v>
      </c>
      <c r="J59" s="242">
        <v>919.56856823999999</v>
      </c>
      <c r="K59" s="244">
        <v>0</v>
      </c>
      <c r="L59" s="242">
        <v>0</v>
      </c>
      <c r="M59" s="242">
        <v>0</v>
      </c>
      <c r="N59" s="245"/>
    </row>
    <row r="60" spans="1:14" s="257" customFormat="1">
      <c r="A60" s="253"/>
      <c r="B60" s="254"/>
      <c r="C60" s="213" t="s">
        <v>200</v>
      </c>
      <c r="D60" s="214"/>
      <c r="E60" s="215"/>
      <c r="F60" s="255">
        <v>0</v>
      </c>
      <c r="G60" s="255">
        <v>0</v>
      </c>
      <c r="H60" s="255">
        <v>0</v>
      </c>
      <c r="I60" s="255">
        <v>0</v>
      </c>
      <c r="J60" s="255">
        <v>50</v>
      </c>
      <c r="K60" s="255">
        <v>483</v>
      </c>
      <c r="L60" s="255">
        <v>95</v>
      </c>
      <c r="M60" s="255">
        <v>1236</v>
      </c>
      <c r="N60" s="256"/>
    </row>
    <row r="61" spans="1:14" s="257" customFormat="1">
      <c r="A61" s="253"/>
      <c r="B61" s="254"/>
      <c r="C61" s="100" t="s">
        <v>166</v>
      </c>
      <c r="D61" s="214"/>
      <c r="E61" s="215"/>
      <c r="F61" s="255">
        <v>0</v>
      </c>
      <c r="G61" s="255">
        <v>0</v>
      </c>
      <c r="H61" s="255">
        <v>0</v>
      </c>
      <c r="I61" s="258">
        <v>0</v>
      </c>
      <c r="J61" s="255">
        <v>843</v>
      </c>
      <c r="K61" s="259">
        <v>852</v>
      </c>
      <c r="L61" s="255">
        <v>860</v>
      </c>
      <c r="M61" s="255">
        <v>869</v>
      </c>
      <c r="N61" s="256"/>
    </row>
    <row r="62" spans="1:14" s="257" customFormat="1">
      <c r="A62" s="253"/>
      <c r="B62" s="254"/>
      <c r="C62" s="100" t="s">
        <v>170</v>
      </c>
      <c r="D62" s="214"/>
      <c r="E62" s="215"/>
      <c r="F62" s="255">
        <v>0</v>
      </c>
      <c r="G62" s="255">
        <v>0</v>
      </c>
      <c r="H62" s="255">
        <v>0</v>
      </c>
      <c r="I62" s="258">
        <v>50</v>
      </c>
      <c r="J62" s="255">
        <v>0</v>
      </c>
      <c r="K62" s="259">
        <v>0</v>
      </c>
      <c r="L62" s="255">
        <v>7</v>
      </c>
      <c r="M62" s="255">
        <v>50</v>
      </c>
      <c r="N62" s="256"/>
    </row>
    <row r="63" spans="1:14" s="257" customFormat="1">
      <c r="A63" s="253"/>
      <c r="B63" s="254"/>
      <c r="C63" s="213" t="s">
        <v>201</v>
      </c>
      <c r="D63" s="214"/>
      <c r="E63" s="215">
        <v>50</v>
      </c>
      <c r="F63" s="255">
        <v>0</v>
      </c>
      <c r="G63" s="255">
        <v>0</v>
      </c>
      <c r="H63" s="255">
        <v>50</v>
      </c>
      <c r="I63" s="258">
        <v>50</v>
      </c>
      <c r="J63" s="255">
        <v>100</v>
      </c>
      <c r="K63" s="259">
        <v>100</v>
      </c>
      <c r="L63" s="255">
        <v>50</v>
      </c>
      <c r="M63" s="255">
        <v>50</v>
      </c>
      <c r="N63" s="256"/>
    </row>
    <row r="64" spans="1:14" s="257" customFormat="1">
      <c r="A64" s="253"/>
      <c r="B64" s="254"/>
      <c r="C64" s="213" t="s">
        <v>222</v>
      </c>
      <c r="D64" s="214"/>
      <c r="E64" s="215"/>
      <c r="F64" s="255">
        <v>0</v>
      </c>
      <c r="G64" s="255">
        <v>0</v>
      </c>
      <c r="H64" s="255">
        <v>0</v>
      </c>
      <c r="I64" s="258">
        <v>0</v>
      </c>
      <c r="J64" s="255">
        <v>340</v>
      </c>
      <c r="K64" s="259">
        <v>0</v>
      </c>
      <c r="L64" s="255">
        <v>0</v>
      </c>
      <c r="M64" s="255">
        <v>0</v>
      </c>
      <c r="N64" s="256"/>
    </row>
    <row r="65" spans="1:15" s="257" customFormat="1" ht="12.75" customHeight="1">
      <c r="A65" s="253"/>
      <c r="B65" s="254"/>
      <c r="C65" s="100" t="s">
        <v>168</v>
      </c>
      <c r="D65" s="214"/>
      <c r="E65" s="215">
        <v>100</v>
      </c>
      <c r="F65" s="255">
        <f>SUM(F66:F67)</f>
        <v>0</v>
      </c>
      <c r="G65" s="255">
        <v>0</v>
      </c>
      <c r="H65" s="255">
        <v>0</v>
      </c>
      <c r="I65" s="255">
        <f t="shared" ref="I65:M65" si="2">SUM(I66:I67)</f>
        <v>1500</v>
      </c>
      <c r="J65" s="255">
        <f t="shared" si="2"/>
        <v>0</v>
      </c>
      <c r="K65" s="255">
        <f t="shared" si="2"/>
        <v>1300</v>
      </c>
      <c r="L65" s="255">
        <f t="shared" si="2"/>
        <v>1400</v>
      </c>
      <c r="M65" s="255">
        <f t="shared" si="2"/>
        <v>1400</v>
      </c>
      <c r="N65" s="256"/>
    </row>
    <row r="66" spans="1:15" s="246" customFormat="1">
      <c r="A66" s="238"/>
      <c r="B66" s="239"/>
      <c r="C66" s="237" t="s">
        <v>192</v>
      </c>
      <c r="D66" s="240"/>
      <c r="E66" s="241"/>
      <c r="F66" s="242">
        <v>0</v>
      </c>
      <c r="G66" s="242">
        <v>0</v>
      </c>
      <c r="H66" s="242">
        <v>0</v>
      </c>
      <c r="I66" s="243">
        <v>1500</v>
      </c>
      <c r="J66" s="242">
        <v>0</v>
      </c>
      <c r="K66" s="244">
        <v>860</v>
      </c>
      <c r="L66" s="242">
        <v>800</v>
      </c>
      <c r="M66" s="242">
        <v>700</v>
      </c>
      <c r="N66" s="245"/>
    </row>
    <row r="67" spans="1:15" s="246" customFormat="1">
      <c r="A67" s="238"/>
      <c r="B67" s="239"/>
      <c r="C67" s="237" t="s">
        <v>193</v>
      </c>
      <c r="D67" s="260"/>
      <c r="E67" s="261"/>
      <c r="F67" s="242">
        <v>0</v>
      </c>
      <c r="G67" s="242">
        <v>0</v>
      </c>
      <c r="H67" s="242">
        <v>0</v>
      </c>
      <c r="I67" s="243">
        <v>0</v>
      </c>
      <c r="J67" s="242">
        <v>0</v>
      </c>
      <c r="K67" s="244">
        <v>440</v>
      </c>
      <c r="L67" s="242">
        <v>600</v>
      </c>
      <c r="M67" s="242">
        <v>700</v>
      </c>
      <c r="N67" s="245"/>
    </row>
    <row r="68" spans="1:15" s="204" customFormat="1">
      <c r="A68" s="228"/>
      <c r="B68" s="229"/>
      <c r="C68" s="230" t="s">
        <v>194</v>
      </c>
      <c r="D68" s="231"/>
      <c r="E68" s="232"/>
      <c r="F68" s="233">
        <v>0</v>
      </c>
      <c r="G68" s="233">
        <v>0</v>
      </c>
      <c r="H68" s="233">
        <v>0</v>
      </c>
      <c r="I68" s="234">
        <v>0</v>
      </c>
      <c r="J68" s="233">
        <v>63</v>
      </c>
      <c r="K68" s="235">
        <v>0</v>
      </c>
      <c r="L68" s="233">
        <v>0</v>
      </c>
      <c r="M68" s="233">
        <v>0</v>
      </c>
      <c r="N68" s="236"/>
    </row>
    <row r="69" spans="1:15" s="204" customFormat="1">
      <c r="A69" s="228"/>
      <c r="B69" s="229"/>
      <c r="C69" s="230" t="s">
        <v>195</v>
      </c>
      <c r="D69" s="231"/>
      <c r="E69" s="232"/>
      <c r="F69" s="233">
        <v>0</v>
      </c>
      <c r="G69" s="233">
        <v>0</v>
      </c>
      <c r="H69" s="233">
        <v>0</v>
      </c>
      <c r="I69" s="234">
        <v>0</v>
      </c>
      <c r="J69" s="233">
        <v>0</v>
      </c>
      <c r="K69" s="235">
        <v>0</v>
      </c>
      <c r="L69" s="233">
        <v>510</v>
      </c>
      <c r="M69" s="233">
        <v>0</v>
      </c>
      <c r="N69" s="236"/>
    </row>
    <row r="70" spans="1:15" s="204" customFormat="1">
      <c r="A70" s="228"/>
      <c r="B70" s="229"/>
      <c r="C70" s="247" t="s">
        <v>216</v>
      </c>
      <c r="D70" s="231"/>
      <c r="E70" s="232"/>
      <c r="F70" s="233">
        <v>0</v>
      </c>
      <c r="G70" s="233">
        <v>0</v>
      </c>
      <c r="H70" s="233">
        <v>0</v>
      </c>
      <c r="I70" s="234">
        <v>0</v>
      </c>
      <c r="J70" s="233">
        <v>0</v>
      </c>
      <c r="K70" s="235">
        <v>203</v>
      </c>
      <c r="L70" s="233">
        <v>0</v>
      </c>
      <c r="M70" s="233">
        <v>0</v>
      </c>
      <c r="N70" s="236"/>
    </row>
    <row r="71" spans="1:15" s="204" customFormat="1">
      <c r="A71" s="228"/>
      <c r="B71" s="229"/>
      <c r="C71" s="247" t="s">
        <v>202</v>
      </c>
      <c r="D71" s="231"/>
      <c r="E71" s="232"/>
      <c r="F71" s="233">
        <v>0</v>
      </c>
      <c r="G71" s="233">
        <v>0</v>
      </c>
      <c r="H71" s="233">
        <v>0</v>
      </c>
      <c r="I71" s="234">
        <v>0</v>
      </c>
      <c r="J71" s="233">
        <v>250</v>
      </c>
      <c r="K71" s="235">
        <v>150</v>
      </c>
      <c r="L71" s="233">
        <v>0</v>
      </c>
      <c r="M71" s="233">
        <v>0</v>
      </c>
      <c r="N71" s="236"/>
    </row>
    <row r="72" spans="1:15" s="204" customFormat="1">
      <c r="A72" s="228"/>
      <c r="B72" s="229"/>
      <c r="C72" s="247" t="s">
        <v>217</v>
      </c>
      <c r="D72" s="231"/>
      <c r="E72" s="232"/>
      <c r="F72" s="233">
        <v>0</v>
      </c>
      <c r="G72" s="233">
        <v>0</v>
      </c>
      <c r="H72" s="233">
        <v>0</v>
      </c>
      <c r="I72" s="234">
        <v>0</v>
      </c>
      <c r="J72" s="233">
        <v>800</v>
      </c>
      <c r="K72" s="235">
        <v>500</v>
      </c>
      <c r="L72" s="233">
        <v>0</v>
      </c>
      <c r="M72" s="233">
        <v>0</v>
      </c>
      <c r="N72" s="236"/>
    </row>
    <row r="73" spans="1:15" ht="19.5" customHeight="1">
      <c r="A73" s="55"/>
      <c r="B73" s="65" t="s">
        <v>30</v>
      </c>
      <c r="C73" s="94"/>
      <c r="D73" s="185"/>
      <c r="E73" s="95"/>
      <c r="F73" s="70">
        <f>SUM(F40:F55,F59:F61:F65,F68:F72)</f>
        <v>5608</v>
      </c>
      <c r="G73" s="70">
        <f>SUM(G40:G55,G59:G61:G65,G68:G72)</f>
        <v>3595</v>
      </c>
      <c r="H73" s="70">
        <f>SUM(H40:H55,H59:H61:H65,H68:H72)</f>
        <v>11706.652249999999</v>
      </c>
      <c r="I73" s="70">
        <f>SUM(I40:I55,I59:I61:I65,I68:I72)</f>
        <v>12378</v>
      </c>
      <c r="J73" s="70">
        <f>SUM(J40:J55,J59:J64:J65,J68:J72)</f>
        <v>19147.235238240002</v>
      </c>
      <c r="K73" s="70">
        <f>SUM(K40:K55,K59:K64:K65,K68:K72)</f>
        <v>5134.6666700000005</v>
      </c>
      <c r="L73" s="70">
        <f>SUM(L40:L55,L59:L64:L65,L68:L72)</f>
        <v>4529.68109</v>
      </c>
      <c r="M73" s="70">
        <f>SUM(M40:M55,M59:M64:M65,M68:M72)</f>
        <v>4810</v>
      </c>
      <c r="N73" s="97"/>
      <c r="O73" s="97"/>
    </row>
    <row r="74" spans="1:15" s="84" customFormat="1" ht="12.75" customHeight="1">
      <c r="A74" s="85"/>
      <c r="B74" s="91"/>
      <c r="C74" s="225"/>
      <c r="D74" s="226"/>
      <c r="E74" s="227"/>
      <c r="F74" s="81"/>
      <c r="G74" s="81"/>
      <c r="H74" s="81"/>
      <c r="I74" s="81"/>
      <c r="J74" s="81"/>
      <c r="K74" s="81"/>
      <c r="L74" s="81"/>
      <c r="M74" s="81"/>
      <c r="N74" s="97"/>
      <c r="O74" s="97"/>
    </row>
    <row r="75" spans="1:15">
      <c r="A75" s="120">
        <v>6</v>
      </c>
      <c r="B75" s="96" t="s">
        <v>58</v>
      </c>
      <c r="C75" s="57"/>
      <c r="D75" s="176"/>
      <c r="E75" s="80"/>
      <c r="F75" s="59">
        <v>0</v>
      </c>
      <c r="G75" s="59">
        <v>0</v>
      </c>
      <c r="H75" s="59">
        <v>0</v>
      </c>
      <c r="I75" s="60">
        <v>0</v>
      </c>
      <c r="J75" s="60">
        <v>0</v>
      </c>
      <c r="K75" s="60">
        <v>0</v>
      </c>
      <c r="L75" s="60">
        <v>0</v>
      </c>
      <c r="M75" s="60">
        <v>0</v>
      </c>
      <c r="N75" s="122"/>
    </row>
    <row r="76" spans="1:15">
      <c r="A76" s="55"/>
      <c r="B76" s="56"/>
      <c r="C76" s="57"/>
      <c r="D76" s="176"/>
      <c r="E76" s="80"/>
      <c r="F76" s="59"/>
      <c r="G76" s="59"/>
      <c r="H76" s="59"/>
      <c r="I76" s="60"/>
      <c r="J76" s="59"/>
      <c r="K76" s="74"/>
      <c r="L76" s="102"/>
      <c r="M76" s="59"/>
      <c r="N76" s="122"/>
    </row>
    <row r="77" spans="1:15">
      <c r="A77" s="98"/>
      <c r="B77" s="142" t="s">
        <v>31</v>
      </c>
      <c r="C77" s="143"/>
      <c r="D77" s="186"/>
      <c r="E77" s="144"/>
      <c r="F77" s="145">
        <f>F14+F28+F34+F37+F73+F75</f>
        <v>5692</v>
      </c>
      <c r="G77" s="145">
        <f t="shared" ref="G77:M77" si="3">G14+G28+G34+G37+G73+G75</f>
        <v>4664</v>
      </c>
      <c r="H77" s="145">
        <f t="shared" si="3"/>
        <v>19989.652249999999</v>
      </c>
      <c r="I77" s="145">
        <f t="shared" si="3"/>
        <v>12878</v>
      </c>
      <c r="J77" s="145">
        <f t="shared" si="3"/>
        <v>28397.235238240002</v>
      </c>
      <c r="K77" s="145">
        <f t="shared" si="3"/>
        <v>5134.6666700000005</v>
      </c>
      <c r="L77" s="145">
        <f t="shared" si="3"/>
        <v>4529.68109</v>
      </c>
      <c r="M77" s="145">
        <f t="shared" si="3"/>
        <v>13010</v>
      </c>
      <c r="N77" s="122"/>
    </row>
    <row r="78" spans="1:15" ht="7.5" customHeight="1">
      <c r="H78" s="190"/>
      <c r="I78" s="190"/>
      <c r="J78" s="190"/>
      <c r="K78" s="190"/>
      <c r="L78" s="190"/>
      <c r="M78" s="190"/>
      <c r="N78" s="122"/>
    </row>
    <row r="79" spans="1:15">
      <c r="A79" s="107">
        <v>1</v>
      </c>
      <c r="B79" s="140" t="s">
        <v>41</v>
      </c>
      <c r="N79" s="122"/>
    </row>
    <row r="80" spans="1:15" ht="14.25">
      <c r="A80" s="189" t="s">
        <v>181</v>
      </c>
      <c r="B80" s="140" t="s">
        <v>243</v>
      </c>
    </row>
    <row r="81" spans="1:13" s="204" customFormat="1" ht="14.25">
      <c r="A81" s="264" t="s">
        <v>182</v>
      </c>
      <c r="B81" s="393" t="s">
        <v>234</v>
      </c>
      <c r="C81" s="393"/>
      <c r="D81" s="393"/>
      <c r="E81" s="393"/>
      <c r="F81" s="393"/>
      <c r="G81" s="393"/>
      <c r="H81" s="393"/>
      <c r="I81" s="393"/>
      <c r="J81" s="393"/>
      <c r="K81" s="393"/>
      <c r="L81" s="393"/>
      <c r="M81" s="393"/>
    </row>
    <row r="82" spans="1:13" s="204" customFormat="1" ht="14.25">
      <c r="A82" s="263">
        <v>4</v>
      </c>
      <c r="B82" s="392" t="s">
        <v>233</v>
      </c>
      <c r="C82" s="392"/>
      <c r="D82" s="392"/>
      <c r="E82" s="392"/>
      <c r="F82" s="392"/>
      <c r="G82" s="392"/>
      <c r="H82" s="392"/>
      <c r="I82" s="392"/>
      <c r="J82" s="392"/>
      <c r="K82" s="392"/>
      <c r="L82" s="392"/>
      <c r="M82" s="392"/>
    </row>
    <row r="83" spans="1:13">
      <c r="B83" s="140"/>
    </row>
    <row r="84" spans="1:13">
      <c r="F84" s="190"/>
      <c r="G84" s="190"/>
      <c r="H84" s="190"/>
      <c r="I84" s="190"/>
      <c r="J84" s="190"/>
      <c r="K84" s="190"/>
      <c r="L84" s="190"/>
      <c r="M84" s="190"/>
    </row>
    <row r="85" spans="1:13">
      <c r="F85" s="190"/>
      <c r="G85" s="190"/>
      <c r="H85" s="190"/>
      <c r="I85" s="190"/>
      <c r="J85" s="190"/>
      <c r="K85" s="190"/>
      <c r="L85" s="190"/>
      <c r="M85" s="190"/>
    </row>
  </sheetData>
  <mergeCells count="8">
    <mergeCell ref="B82:M82"/>
    <mergeCell ref="B81:M81"/>
    <mergeCell ref="D4:D5"/>
    <mergeCell ref="A1:M1"/>
    <mergeCell ref="J3:K3"/>
    <mergeCell ref="L3:M3"/>
    <mergeCell ref="A2:B3"/>
    <mergeCell ref="C2:I3"/>
  </mergeCells>
  <pageMargins left="0.72" right="0.78740157480314965" top="0.74" bottom="0.34" header="0.51181102362204722" footer="0.17"/>
  <pageSetup paperSize="9" scale="52" orientation="landscape" horizontalDpi="4294967295" verticalDpi="4294967295" r:id="rId1"/>
  <headerFooter alignWithMargins="0">
    <oddHeader>&amp;L&amp;"Arial,Fett"&amp;12Wirtschaftsplan
für sonstige Sondervermögen&amp;RAlle Angaben in T€, sofern nicht anders angegeben</oddHead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zoomScaleNormal="100" workbookViewId="0">
      <selection activeCell="F9" sqref="F9"/>
    </sheetView>
  </sheetViews>
  <sheetFormatPr baseColWidth="10" defaultColWidth="5" defaultRowHeight="12.75"/>
  <cols>
    <col min="1" max="1" width="21.28515625" style="301" customWidth="1"/>
    <col min="2" max="2" width="18.5703125" style="301" customWidth="1"/>
    <col min="3" max="3" width="12.85546875" style="301" hidden="1" customWidth="1"/>
    <col min="4" max="4" width="30.42578125" style="301" bestFit="1" customWidth="1"/>
    <col min="5" max="5" width="24.7109375" style="301" customWidth="1"/>
    <col min="6" max="13" width="10.7109375" style="301" customWidth="1"/>
    <col min="14" max="16384" width="5" style="301"/>
  </cols>
  <sheetData>
    <row r="1" spans="1:13" ht="14.25" customHeight="1">
      <c r="A1" s="407" t="s">
        <v>93</v>
      </c>
      <c r="B1" s="408"/>
      <c r="C1" s="408"/>
      <c r="D1" s="408"/>
      <c r="E1" s="408"/>
      <c r="F1" s="408"/>
      <c r="G1" s="408"/>
      <c r="H1" s="408"/>
      <c r="I1" s="408"/>
      <c r="J1" s="408"/>
      <c r="K1" s="408"/>
      <c r="L1" s="408"/>
      <c r="M1" s="409"/>
    </row>
    <row r="2" spans="1:13" ht="14.25" customHeight="1">
      <c r="A2" s="410"/>
      <c r="B2" s="411"/>
      <c r="C2" s="411"/>
      <c r="D2" s="411"/>
      <c r="E2" s="411"/>
      <c r="F2" s="411"/>
      <c r="G2" s="411"/>
      <c r="H2" s="411"/>
      <c r="I2" s="411"/>
      <c r="J2" s="411"/>
      <c r="K2" s="411"/>
      <c r="L2" s="411"/>
      <c r="M2" s="412"/>
    </row>
    <row r="3" spans="1:13" ht="14.25" customHeight="1">
      <c r="A3" s="331"/>
      <c r="B3" s="302"/>
      <c r="C3" s="302"/>
      <c r="D3" s="302"/>
      <c r="E3" s="302"/>
      <c r="F3" s="302"/>
      <c r="G3" s="302"/>
      <c r="H3" s="302"/>
      <c r="I3" s="302"/>
      <c r="J3" s="302"/>
      <c r="K3" s="302"/>
      <c r="L3" s="303"/>
      <c r="M3" s="343"/>
    </row>
    <row r="4" spans="1:13" s="304" customFormat="1" ht="15.75">
      <c r="A4" s="160" t="s">
        <v>56</v>
      </c>
      <c r="B4" s="413" t="s">
        <v>97</v>
      </c>
      <c r="C4" s="413"/>
      <c r="D4" s="413"/>
      <c r="E4" s="414"/>
      <c r="F4" s="417" t="s">
        <v>67</v>
      </c>
      <c r="G4" s="418"/>
      <c r="H4" s="418"/>
      <c r="I4" s="418"/>
      <c r="J4" s="418"/>
      <c r="K4" s="418"/>
      <c r="L4" s="418"/>
      <c r="M4" s="419"/>
    </row>
    <row r="5" spans="1:13" ht="38.25">
      <c r="A5" s="125" t="s">
        <v>208</v>
      </c>
      <c r="B5" s="125" t="s">
        <v>209</v>
      </c>
      <c r="C5" s="125" t="s">
        <v>68</v>
      </c>
      <c r="D5" s="125" t="s">
        <v>69</v>
      </c>
      <c r="E5" s="125" t="s">
        <v>70</v>
      </c>
      <c r="F5" s="125" t="s">
        <v>225</v>
      </c>
      <c r="G5" s="125" t="s">
        <v>226</v>
      </c>
      <c r="H5" s="125" t="s">
        <v>227</v>
      </c>
      <c r="I5" s="125" t="s">
        <v>228</v>
      </c>
      <c r="J5" s="125" t="s">
        <v>229</v>
      </c>
      <c r="K5" s="202" t="s">
        <v>230</v>
      </c>
      <c r="L5" s="202" t="s">
        <v>231</v>
      </c>
      <c r="M5" s="202" t="s">
        <v>232</v>
      </c>
    </row>
    <row r="6" spans="1:13">
      <c r="A6" s="305"/>
      <c r="B6" s="305"/>
      <c r="C6" s="306"/>
      <c r="D6" s="305"/>
      <c r="E6" s="305"/>
      <c r="F6" s="307"/>
      <c r="G6" s="308"/>
      <c r="H6" s="309"/>
      <c r="I6" s="309"/>
      <c r="J6" s="309"/>
      <c r="K6" s="309"/>
      <c r="L6" s="310"/>
      <c r="M6" s="310"/>
    </row>
    <row r="7" spans="1:13" ht="12.75" customHeight="1">
      <c r="A7" s="106" t="s">
        <v>215</v>
      </c>
      <c r="B7" s="420" t="s">
        <v>235</v>
      </c>
      <c r="C7" s="311"/>
      <c r="D7" s="420" t="s">
        <v>236</v>
      </c>
      <c r="E7" s="415" t="s">
        <v>212</v>
      </c>
      <c r="F7" s="312">
        <f>Investitionsplan!F46+Investitionsplan!F61-57</f>
        <v>587</v>
      </c>
      <c r="G7" s="312">
        <f>Investitionsplan!G46+Investitionsplan!G61</f>
        <v>591</v>
      </c>
      <c r="H7" s="312">
        <f>Investitionsplan!H46+Investitionsplan!H61</f>
        <v>835</v>
      </c>
      <c r="I7" s="312">
        <f>Investitionsplan!I46+Investitionsplan!I61</f>
        <v>807</v>
      </c>
      <c r="J7" s="312">
        <f>Investitionsplan!J46+Investitionsplan!J61</f>
        <v>843</v>
      </c>
      <c r="K7" s="313">
        <f>Investitionsplan!K46+Investitionsplan!K61</f>
        <v>852</v>
      </c>
      <c r="L7" s="314">
        <f>Investitionsplan!L46+Investitionsplan!L61</f>
        <v>860</v>
      </c>
      <c r="M7" s="314">
        <f>Investitionsplan!M46+Investitionsplan!M61</f>
        <v>869</v>
      </c>
    </row>
    <row r="8" spans="1:13" s="320" customFormat="1" ht="55.5" customHeight="1">
      <c r="A8" s="315"/>
      <c r="B8" s="421"/>
      <c r="C8" s="316"/>
      <c r="D8" s="421"/>
      <c r="E8" s="416"/>
      <c r="F8" s="317">
        <f>Erfolgsplan!C25</f>
        <v>818</v>
      </c>
      <c r="G8" s="317">
        <f>Erfolgsplan!D25</f>
        <v>960</v>
      </c>
      <c r="H8" s="317">
        <f>Erfolgsplan!E25</f>
        <v>800</v>
      </c>
      <c r="I8" s="317">
        <f>Erfolgsplan!F25</f>
        <v>823</v>
      </c>
      <c r="J8" s="317">
        <f>Erfolgsplan!G25</f>
        <v>808</v>
      </c>
      <c r="K8" s="318">
        <f>Erfolgsplan!H25</f>
        <v>816</v>
      </c>
      <c r="L8" s="319">
        <f>Erfolgsplan!I25</f>
        <v>824</v>
      </c>
      <c r="M8" s="319">
        <f>Erfolgsplan!J25</f>
        <v>832</v>
      </c>
    </row>
    <row r="9" spans="1:13" s="320" customFormat="1" ht="253.5" customHeight="1">
      <c r="A9" s="205" t="s">
        <v>215</v>
      </c>
      <c r="B9" s="205" t="s">
        <v>237</v>
      </c>
      <c r="C9" s="321"/>
      <c r="D9" s="205" t="s">
        <v>196</v>
      </c>
      <c r="E9" s="206" t="s">
        <v>238</v>
      </c>
      <c r="F9" s="322">
        <f>Erfolgsplan!C16</f>
        <v>457</v>
      </c>
      <c r="G9" s="322">
        <f>Erfolgsplan!D16</f>
        <v>400</v>
      </c>
      <c r="H9" s="322">
        <f>Erfolgsplan!E16</f>
        <v>460</v>
      </c>
      <c r="I9" s="322">
        <f>Erfolgsplan!F16</f>
        <v>460</v>
      </c>
      <c r="J9" s="322">
        <f>Erfolgsplan!G16</f>
        <v>472</v>
      </c>
      <c r="K9" s="323">
        <f>Erfolgsplan!H16</f>
        <v>495</v>
      </c>
      <c r="L9" s="324">
        <f>Erfolgsplan!I16</f>
        <v>508</v>
      </c>
      <c r="M9" s="324">
        <f>Erfolgsplan!J16</f>
        <v>520</v>
      </c>
    </row>
    <row r="10" spans="1:13">
      <c r="A10" s="325"/>
      <c r="B10" s="325"/>
      <c r="C10" s="325"/>
      <c r="D10" s="325"/>
      <c r="E10" s="326"/>
      <c r="F10" s="327"/>
      <c r="G10" s="328"/>
      <c r="H10" s="329"/>
      <c r="I10" s="329"/>
      <c r="J10" s="329"/>
      <c r="K10" s="329"/>
      <c r="L10" s="326"/>
      <c r="M10" s="326"/>
    </row>
    <row r="18" spans="1:2">
      <c r="A18" s="303"/>
    </row>
    <row r="19" spans="1:2">
      <c r="A19" s="303"/>
    </row>
    <row r="20" spans="1:2">
      <c r="A20" s="303"/>
    </row>
    <row r="21" spans="1:2">
      <c r="A21" s="303"/>
    </row>
    <row r="22" spans="1:2">
      <c r="A22" s="303"/>
    </row>
    <row r="23" spans="1:2" ht="19.5" customHeight="1">
      <c r="A23" s="303"/>
    </row>
    <row r="24" spans="1:2">
      <c r="A24" s="303"/>
    </row>
    <row r="25" spans="1:2">
      <c r="A25" s="330"/>
      <c r="B25" s="330"/>
    </row>
    <row r="26" spans="1:2">
      <c r="A26" s="303"/>
    </row>
    <row r="27" spans="1:2">
      <c r="A27" s="303"/>
    </row>
    <row r="28" spans="1:2">
      <c r="A28" s="303"/>
    </row>
    <row r="29" spans="1:2">
      <c r="A29" s="303"/>
    </row>
    <row r="30" spans="1:2">
      <c r="A30" s="303"/>
    </row>
    <row r="31" spans="1:2">
      <c r="A31" s="303"/>
    </row>
  </sheetData>
  <mergeCells count="6">
    <mergeCell ref="A1:M2"/>
    <mergeCell ref="B4:E4"/>
    <mergeCell ref="E7:E8"/>
    <mergeCell ref="F4:M4"/>
    <mergeCell ref="B7:B8"/>
    <mergeCell ref="D7:D8"/>
  </mergeCells>
  <pageMargins left="0.49" right="0.46" top="1.2" bottom="0.98425196850393704" header="0.75" footer="0.51181102362204722"/>
  <pageSetup paperSize="9" scale="77" orientation="landscape" r:id="rId1"/>
  <headerFooter alignWithMargins="0">
    <oddHeader>&amp;L&amp;"Arial,Fett"&amp;12Wirtschaftsplan
für sonstige Sondervermögen&amp;RAlle Angaben in T€, sofern nicht anders angegeben</oddHead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zoomScaleNormal="100" workbookViewId="0">
      <selection activeCell="G23" sqref="G23"/>
    </sheetView>
  </sheetViews>
  <sheetFormatPr baseColWidth="10" defaultColWidth="9.140625" defaultRowHeight="14.25"/>
  <cols>
    <col min="1" max="1" width="33" style="266" customWidth="1"/>
    <col min="2" max="2" width="30.7109375" style="266" customWidth="1"/>
    <col min="3" max="10" width="12.5703125" style="266" customWidth="1"/>
    <col min="11" max="16384" width="9.140625" style="266"/>
  </cols>
  <sheetData>
    <row r="1" spans="1:11" ht="18">
      <c r="A1" s="265" t="s">
        <v>83</v>
      </c>
    </row>
    <row r="2" spans="1:11" ht="18">
      <c r="A2" s="267" t="s">
        <v>214</v>
      </c>
    </row>
    <row r="3" spans="1:11">
      <c r="A3" s="300"/>
      <c r="G3" s="268"/>
      <c r="H3" s="268"/>
    </row>
    <row r="4" spans="1:11">
      <c r="A4" s="269" t="s">
        <v>74</v>
      </c>
      <c r="B4" s="269" t="s">
        <v>94</v>
      </c>
      <c r="C4" s="146" t="s">
        <v>84</v>
      </c>
      <c r="D4" s="146" t="s">
        <v>84</v>
      </c>
      <c r="E4" s="146" t="s">
        <v>85</v>
      </c>
      <c r="F4" s="146" t="s">
        <v>88</v>
      </c>
      <c r="G4" s="269" t="s">
        <v>88</v>
      </c>
      <c r="H4" s="269" t="s">
        <v>88</v>
      </c>
      <c r="I4" s="269" t="s">
        <v>88</v>
      </c>
      <c r="J4" s="269" t="s">
        <v>88</v>
      </c>
    </row>
    <row r="5" spans="1:11">
      <c r="A5" s="270"/>
      <c r="B5" s="270"/>
      <c r="C5" s="149">
        <v>2015</v>
      </c>
      <c r="D5" s="149">
        <v>2016</v>
      </c>
      <c r="E5" s="149">
        <v>2017</v>
      </c>
      <c r="F5" s="149">
        <v>2017</v>
      </c>
      <c r="G5" s="271">
        <v>2018</v>
      </c>
      <c r="H5" s="271">
        <v>2019</v>
      </c>
      <c r="I5" s="271">
        <v>2020</v>
      </c>
      <c r="J5" s="271">
        <v>2021</v>
      </c>
    </row>
    <row r="6" spans="1:11">
      <c r="A6" s="272"/>
      <c r="B6" s="272"/>
      <c r="C6" s="272"/>
      <c r="D6" s="272"/>
      <c r="E6" s="272"/>
      <c r="F6" s="272"/>
      <c r="G6" s="272"/>
      <c r="H6" s="273"/>
      <c r="I6" s="273"/>
      <c r="J6" s="273"/>
    </row>
    <row r="7" spans="1:11" ht="25.5">
      <c r="A7" s="274" t="s">
        <v>75</v>
      </c>
      <c r="B7" s="275"/>
      <c r="C7" s="276"/>
      <c r="D7" s="276"/>
      <c r="E7" s="276"/>
      <c r="F7" s="276"/>
      <c r="G7" s="273"/>
      <c r="H7" s="277"/>
      <c r="I7" s="277"/>
      <c r="J7" s="277"/>
    </row>
    <row r="8" spans="1:11" ht="46.5" customHeight="1">
      <c r="A8" s="278" t="s">
        <v>76</v>
      </c>
      <c r="B8" s="279"/>
      <c r="C8" s="280"/>
      <c r="D8" s="280"/>
      <c r="E8" s="280"/>
      <c r="F8" s="280"/>
      <c r="G8" s="277"/>
      <c r="H8" s="277"/>
      <c r="I8" s="277"/>
      <c r="J8" s="277"/>
    </row>
    <row r="9" spans="1:11" s="286" customFormat="1" ht="54" customHeight="1">
      <c r="A9" s="281" t="s">
        <v>203</v>
      </c>
      <c r="B9" s="282" t="s">
        <v>204</v>
      </c>
      <c r="C9" s="283">
        <v>71.2</v>
      </c>
      <c r="D9" s="283">
        <v>2114</v>
      </c>
      <c r="E9" s="283">
        <v>3193.2950000000001</v>
      </c>
      <c r="F9" s="283">
        <v>1800</v>
      </c>
      <c r="G9" s="284">
        <v>2040</v>
      </c>
      <c r="H9" s="284">
        <v>945</v>
      </c>
      <c r="I9" s="284">
        <v>6000</v>
      </c>
      <c r="J9" s="284">
        <v>5230</v>
      </c>
      <c r="K9" s="285"/>
    </row>
    <row r="10" spans="1:11">
      <c r="A10" s="287" t="s">
        <v>77</v>
      </c>
      <c r="B10" s="288">
        <f t="shared" ref="B10:J10" si="0">SUM(B9:B9)</f>
        <v>0</v>
      </c>
      <c r="C10" s="289">
        <f t="shared" si="0"/>
        <v>71.2</v>
      </c>
      <c r="D10" s="289">
        <f t="shared" si="0"/>
        <v>2114</v>
      </c>
      <c r="E10" s="289">
        <f t="shared" si="0"/>
        <v>3193.2950000000001</v>
      </c>
      <c r="F10" s="289">
        <f t="shared" si="0"/>
        <v>1800</v>
      </c>
      <c r="G10" s="289">
        <f t="shared" si="0"/>
        <v>2040</v>
      </c>
      <c r="H10" s="289">
        <f t="shared" si="0"/>
        <v>945</v>
      </c>
      <c r="I10" s="289">
        <f t="shared" si="0"/>
        <v>6000</v>
      </c>
      <c r="J10" s="289">
        <f t="shared" si="0"/>
        <v>5230</v>
      </c>
    </row>
    <row r="11" spans="1:11">
      <c r="A11" s="290"/>
      <c r="B11" s="279"/>
      <c r="C11" s="280"/>
      <c r="D11" s="280"/>
      <c r="E11" s="280"/>
      <c r="F11" s="280"/>
      <c r="G11" s="277"/>
      <c r="H11" s="277"/>
      <c r="I11" s="277"/>
      <c r="J11" s="277"/>
    </row>
    <row r="12" spans="1:11" ht="15.75" customHeight="1">
      <c r="A12" s="291" t="s">
        <v>78</v>
      </c>
      <c r="B12" s="279"/>
      <c r="C12" s="280"/>
      <c r="D12" s="280"/>
      <c r="E12" s="280"/>
      <c r="F12" s="280"/>
      <c r="G12" s="277"/>
      <c r="H12" s="277"/>
      <c r="I12" s="277"/>
      <c r="J12" s="277"/>
    </row>
    <row r="13" spans="1:11">
      <c r="A13" s="292" t="s">
        <v>213</v>
      </c>
      <c r="B13" s="279" t="s">
        <v>205</v>
      </c>
      <c r="C13" s="280">
        <v>3316.7</v>
      </c>
      <c r="D13" s="280">
        <v>0</v>
      </c>
      <c r="E13" s="280">
        <v>3065</v>
      </c>
      <c r="F13" s="280">
        <v>2955</v>
      </c>
      <c r="G13" s="277">
        <v>2532</v>
      </c>
      <c r="H13" s="277">
        <v>0</v>
      </c>
      <c r="I13" s="277">
        <v>0</v>
      </c>
      <c r="J13" s="277">
        <v>0</v>
      </c>
    </row>
    <row r="14" spans="1:11">
      <c r="A14" s="292" t="s">
        <v>239</v>
      </c>
      <c r="B14" s="293" t="s">
        <v>206</v>
      </c>
      <c r="C14" s="277">
        <v>90</v>
      </c>
      <c r="D14" s="277">
        <v>675</v>
      </c>
      <c r="E14" s="277">
        <v>797</v>
      </c>
      <c r="F14" s="277">
        <v>1160</v>
      </c>
      <c r="G14" s="277">
        <v>0</v>
      </c>
      <c r="H14" s="277">
        <v>0</v>
      </c>
      <c r="I14" s="277">
        <v>0</v>
      </c>
      <c r="J14" s="277">
        <v>0</v>
      </c>
    </row>
    <row r="15" spans="1:11">
      <c r="A15" s="292" t="s">
        <v>240</v>
      </c>
      <c r="B15" s="293" t="s">
        <v>168</v>
      </c>
      <c r="C15" s="277">
        <v>-199</v>
      </c>
      <c r="D15" s="277">
        <v>-4</v>
      </c>
      <c r="E15" s="277">
        <v>40</v>
      </c>
      <c r="F15" s="277">
        <v>2974</v>
      </c>
      <c r="G15" s="277">
        <v>5200</v>
      </c>
      <c r="H15" s="277">
        <v>1900</v>
      </c>
      <c r="I15" s="277">
        <v>2000</v>
      </c>
      <c r="J15" s="277">
        <v>2000</v>
      </c>
    </row>
    <row r="16" spans="1:11">
      <c r="A16" s="287" t="s">
        <v>77</v>
      </c>
      <c r="B16" s="294">
        <f t="shared" ref="B16:J16" si="1">SUM(B13:B15)</f>
        <v>0</v>
      </c>
      <c r="C16" s="295">
        <f t="shared" si="1"/>
        <v>3207.7</v>
      </c>
      <c r="D16" s="295">
        <f t="shared" si="1"/>
        <v>671</v>
      </c>
      <c r="E16" s="295">
        <f t="shared" si="1"/>
        <v>3902</v>
      </c>
      <c r="F16" s="295">
        <f t="shared" si="1"/>
        <v>7089</v>
      </c>
      <c r="G16" s="295">
        <f t="shared" si="1"/>
        <v>7732</v>
      </c>
      <c r="H16" s="295">
        <f t="shared" si="1"/>
        <v>1900</v>
      </c>
      <c r="I16" s="295">
        <f t="shared" si="1"/>
        <v>2000</v>
      </c>
      <c r="J16" s="295">
        <f t="shared" si="1"/>
        <v>2000</v>
      </c>
    </row>
    <row r="17" spans="1:11">
      <c r="A17" s="290"/>
      <c r="B17" s="293"/>
      <c r="C17" s="277"/>
      <c r="D17" s="277"/>
      <c r="E17" s="277"/>
      <c r="F17" s="277"/>
      <c r="G17" s="277"/>
      <c r="H17" s="277"/>
      <c r="I17" s="277"/>
      <c r="J17" s="277"/>
    </row>
    <row r="18" spans="1:11">
      <c r="A18" s="287" t="s">
        <v>79</v>
      </c>
      <c r="B18" s="294">
        <f t="shared" ref="B18:J18" si="2">B16+B10</f>
        <v>0</v>
      </c>
      <c r="C18" s="295">
        <f t="shared" si="2"/>
        <v>3278.8999999999996</v>
      </c>
      <c r="D18" s="295">
        <f t="shared" si="2"/>
        <v>2785</v>
      </c>
      <c r="E18" s="295">
        <f t="shared" si="2"/>
        <v>7095.2950000000001</v>
      </c>
      <c r="F18" s="295">
        <f t="shared" si="2"/>
        <v>8889</v>
      </c>
      <c r="G18" s="295">
        <f t="shared" si="2"/>
        <v>9772</v>
      </c>
      <c r="H18" s="295">
        <f t="shared" si="2"/>
        <v>2845</v>
      </c>
      <c r="I18" s="295">
        <f t="shared" si="2"/>
        <v>8000</v>
      </c>
      <c r="J18" s="295">
        <f t="shared" si="2"/>
        <v>7230</v>
      </c>
    </row>
    <row r="19" spans="1:11">
      <c r="A19" s="290"/>
      <c r="B19" s="293"/>
      <c r="C19" s="277"/>
      <c r="D19" s="277"/>
      <c r="E19" s="277"/>
      <c r="F19" s="277"/>
      <c r="G19" s="277"/>
      <c r="H19" s="277"/>
      <c r="I19" s="277"/>
      <c r="J19" s="277"/>
    </row>
    <row r="20" spans="1:11">
      <c r="A20" s="291" t="s">
        <v>80</v>
      </c>
      <c r="B20" s="293"/>
      <c r="C20" s="277"/>
      <c r="D20" s="277"/>
      <c r="E20" s="277"/>
      <c r="F20" s="277"/>
      <c r="G20" s="277"/>
      <c r="H20" s="277"/>
      <c r="I20" s="277"/>
      <c r="J20" s="277"/>
    </row>
    <row r="21" spans="1:11" s="286" customFormat="1" ht="25.5">
      <c r="A21" s="281" t="s">
        <v>224</v>
      </c>
      <c r="B21" s="296" t="s">
        <v>221</v>
      </c>
      <c r="C21" s="284"/>
      <c r="D21" s="284"/>
      <c r="E21" s="284"/>
      <c r="F21" s="284"/>
      <c r="G21" s="284">
        <v>2880</v>
      </c>
      <c r="H21" s="284">
        <v>8350</v>
      </c>
      <c r="I21" s="284"/>
      <c r="J21" s="284"/>
      <c r="K21" s="285"/>
    </row>
    <row r="22" spans="1:11" hidden="1">
      <c r="A22" s="292" t="s">
        <v>21</v>
      </c>
      <c r="B22" s="293"/>
      <c r="C22" s="277"/>
      <c r="D22" s="277"/>
      <c r="E22" s="277"/>
      <c r="F22" s="277"/>
      <c r="G22" s="277"/>
      <c r="H22" s="277"/>
      <c r="I22" s="277"/>
      <c r="J22" s="277"/>
    </row>
    <row r="23" spans="1:11">
      <c r="A23" s="287" t="s">
        <v>81</v>
      </c>
      <c r="B23" s="294">
        <f t="shared" ref="B23:J23" si="3">SUM(B21:B22)</f>
        <v>0</v>
      </c>
      <c r="C23" s="295">
        <f t="shared" si="3"/>
        <v>0</v>
      </c>
      <c r="D23" s="295">
        <f t="shared" si="3"/>
        <v>0</v>
      </c>
      <c r="E23" s="295">
        <f t="shared" si="3"/>
        <v>0</v>
      </c>
      <c r="F23" s="295">
        <f t="shared" si="3"/>
        <v>0</v>
      </c>
      <c r="G23" s="295">
        <f t="shared" si="3"/>
        <v>2880</v>
      </c>
      <c r="H23" s="295">
        <f t="shared" si="3"/>
        <v>8350</v>
      </c>
      <c r="I23" s="295">
        <f t="shared" si="3"/>
        <v>0</v>
      </c>
      <c r="J23" s="295">
        <f t="shared" si="3"/>
        <v>0</v>
      </c>
      <c r="K23" s="297"/>
    </row>
    <row r="24" spans="1:11">
      <c r="A24" s="298" t="s">
        <v>210</v>
      </c>
      <c r="B24" s="298"/>
      <c r="C24" s="298"/>
      <c r="D24" s="298"/>
      <c r="E24" s="298"/>
      <c r="F24" s="298"/>
      <c r="G24" s="299"/>
      <c r="H24" s="299"/>
    </row>
    <row r="25" spans="1:11">
      <c r="A25" s="298" t="s">
        <v>211</v>
      </c>
      <c r="B25" s="298"/>
      <c r="C25" s="298"/>
      <c r="D25" s="298"/>
      <c r="E25" s="298"/>
      <c r="F25" s="298"/>
      <c r="G25" s="299"/>
      <c r="H25" s="299"/>
    </row>
    <row r="26" spans="1:11">
      <c r="A26" s="298" t="s">
        <v>241</v>
      </c>
      <c r="B26" s="298"/>
      <c r="C26" s="298"/>
      <c r="D26" s="298"/>
      <c r="E26" s="298"/>
      <c r="F26" s="298"/>
      <c r="G26" s="299"/>
      <c r="H26" s="299"/>
    </row>
    <row r="27" spans="1:11">
      <c r="A27" s="299" t="s">
        <v>242</v>
      </c>
      <c r="B27" s="299"/>
      <c r="C27" s="299"/>
      <c r="D27" s="299"/>
      <c r="E27" s="299"/>
      <c r="F27" s="299"/>
      <c r="G27" s="299"/>
      <c r="H27" s="299"/>
    </row>
    <row r="28" spans="1:11">
      <c r="A28" s="299" t="s">
        <v>82</v>
      </c>
      <c r="B28" s="299"/>
      <c r="C28" s="299"/>
      <c r="D28" s="299"/>
      <c r="E28" s="299"/>
      <c r="F28" s="299"/>
      <c r="G28" s="299"/>
      <c r="H28" s="299"/>
    </row>
  </sheetData>
  <pageMargins left="0.42" right="0.42" top="1.19" bottom="0.74803149606299213" header="0.7" footer="0.31496062992125984"/>
  <pageSetup paperSize="9" scale="86" orientation="landscape" r:id="rId1"/>
  <headerFooter>
    <oddHeader>&amp;L&amp;"Arial,Fett"&amp;12Wirtschaftsplan
für sonstige Sondervermögen&amp;RAlle Angaben in T€, sofern nicht anders angegeben</oddHeader>
    <oddFooter>&amp;L&amp;F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Deckblatt</vt:lpstr>
      <vt:lpstr>Erfolgsplan</vt:lpstr>
      <vt:lpstr>Vermögensplan</vt:lpstr>
      <vt:lpstr>Investitionsplan</vt:lpstr>
      <vt:lpstr>Differenzierung GBE</vt:lpstr>
      <vt:lpstr>Einzelansätze</vt:lpstr>
      <vt:lpstr>Einzelansätze!_ftn1</vt:lpstr>
      <vt:lpstr>Einzelansätze!_ftn2</vt:lpstr>
      <vt:lpstr>'Differenzierung GBE'!Druckbereich</vt:lpstr>
      <vt:lpstr>Einzelansätze!Druckbereich</vt:lpstr>
      <vt:lpstr>Erfolgsplan!Druckbereich</vt:lpstr>
      <vt:lpstr>Investitionsplan!Druckbereich</vt:lpstr>
      <vt:lpstr>Vermögensplan!Druckbereich</vt:lpstr>
      <vt:lpstr>Deckblatt!Print_Area</vt:lpstr>
      <vt:lpstr>Erfolgsplan!Print_Area</vt:lpstr>
      <vt:lpstr>Investitionsplan!Print_Area</vt:lpstr>
      <vt:lpstr>Vermögensplan!Print_Area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2018-05-22T14:16:26Z</dcterms:created>
  <dcterms:modified xsi:type="dcterms:W3CDTF">2018-05-22T14:16:31Z</dcterms:modified>
</cp:coreProperties>
</file>