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115" windowHeight="7230" firstSheet="2" activeTab="5"/>
  </bookViews>
  <sheets>
    <sheet name="SfF-Deckblatt WP 18-19" sheetId="1" r:id="rId1"/>
    <sheet name="Erfolgsplan" sheetId="2" r:id="rId2"/>
    <sheet name="Vermögensplan" sheetId="3" r:id="rId3"/>
    <sheet name="Personalplan" sheetId="4" r:id="rId4"/>
    <sheet name="Investitionsplan" sheetId="5" r:id="rId5"/>
    <sheet name="Planbilanz" sheetId="6" r:id="rId6"/>
  </sheets>
  <externalReferences>
    <externalReference r:id="rId9"/>
    <externalReference r:id="rId10"/>
  </externalReferences>
  <definedNames>
    <definedName name="_Fill" hidden="1">#REF!</definedName>
    <definedName name="dd" hidden="1">#REF!</definedName>
    <definedName name="_xlnm.Print_Area" localSheetId="4">'Investitionsplan'!$A$1:$M$51</definedName>
    <definedName name="_xlnm.Print_Area" localSheetId="3">'Personalplan'!$A$1:$J$27</definedName>
    <definedName name="fff" hidden="1">#REF!</definedName>
    <definedName name="Fill" hidden="1">#REF!</definedName>
    <definedName name="Filli" hidden="1">#REF!</definedName>
    <definedName name="Filll" hidden="1">#REF!</definedName>
    <definedName name="gg" hidden="1">#REF!</definedName>
    <definedName name="gggg" hidden="1">#REF!</definedName>
    <definedName name="jj" hidden="1">#REF!</definedName>
    <definedName name="jjj" hidden="1">#REF!</definedName>
    <definedName name="Plan_2000">'[2]Plan Jahr'!#REF!</definedName>
    <definedName name="_xlnm.Print_Area" localSheetId="1">'Erfolgsplan'!$B$1:$M$51</definedName>
    <definedName name="_xlnm.Print_Area" localSheetId="4">'Investitionsplan'!$A$1:$M$39</definedName>
    <definedName name="_xlnm.Print_Area" localSheetId="0">'SfF-Deckblatt WP 18-19'!$A$1:$G$39</definedName>
    <definedName name="_xlnm.Print_Area" localSheetId="2">'Vermögensplan'!$B$1:$J$52</definedName>
    <definedName name="sss" hidden="1">#REF!</definedName>
    <definedName name="tttt" hidden="1">#REF!</definedName>
    <definedName name="ttttt" hidden="1">#REF!</definedName>
    <definedName name="vv" hidden="1">#REF!</definedName>
  </definedNames>
  <calcPr fullCalcOnLoad="1"/>
</workbook>
</file>

<file path=xl/sharedStrings.xml><?xml version="1.0" encoding="utf-8"?>
<sst xmlns="http://schemas.openxmlformats.org/spreadsheetml/2006/main" count="292" uniqueCount="194">
  <si>
    <t>Wirtschaftsplan 2018/2019 für</t>
  </si>
  <si>
    <t>Werkstatt Bremen</t>
  </si>
  <si>
    <t>zuständiges Fachressort:</t>
  </si>
  <si>
    <t>Senatorin für Soziales, Jugend, Frauen, Integration</t>
  </si>
  <si>
    <t xml:space="preserve">  und Sport</t>
  </si>
  <si>
    <t>Ansprechpartner Fachressort:</t>
  </si>
  <si>
    <t>Herr Conrads</t>
  </si>
  <si>
    <t>Inhaltsübersicht</t>
  </si>
  <si>
    <t>1. Erfolgsplan</t>
  </si>
  <si>
    <t>2. Vermögensplan</t>
  </si>
  <si>
    <t>3. Personalplan</t>
  </si>
  <si>
    <t>4. Investitionsplan</t>
  </si>
  <si>
    <t>5. Planbilanz</t>
  </si>
  <si>
    <t>Eigenbetrieb/Anstalt o. Stiftung öff. Rechts:</t>
  </si>
  <si>
    <t>Planungszeitraum:</t>
  </si>
  <si>
    <t>Planjahre 2018 bis 2021</t>
  </si>
  <si>
    <t>Wirtschaftsplan</t>
  </si>
  <si>
    <t>Finanzplan</t>
  </si>
  <si>
    <t>Planungssgrößen</t>
  </si>
  <si>
    <t>Ist</t>
  </si>
  <si>
    <t>Prognose</t>
  </si>
  <si>
    <t>Planung</t>
  </si>
  <si>
    <t>I. Quartal</t>
  </si>
  <si>
    <t>I.-II. Quartal</t>
  </si>
  <si>
    <t>I.-III. Quartal</t>
  </si>
  <si>
    <t>Gesamt</t>
  </si>
  <si>
    <t>Planjahr</t>
  </si>
  <si>
    <t>lfd. Nr.</t>
  </si>
  <si>
    <t>Gewinn- und Verlustrechnung (in T€)</t>
  </si>
  <si>
    <t>Umsatzerlöse, davon</t>
  </si>
  <si>
    <t>1a</t>
  </si>
  <si>
    <t>Geschäftsbesorgungs-/ Leistungsentgelt FHB</t>
  </si>
  <si>
    <t>1b</t>
  </si>
  <si>
    <t>Zuweisungen FHB</t>
  </si>
  <si>
    <t>1ba</t>
  </si>
  <si>
    <t>Institutionelle Förderung</t>
  </si>
  <si>
    <t>1bb</t>
  </si>
  <si>
    <t>Projektförderung</t>
  </si>
  <si>
    <t>1c</t>
  </si>
  <si>
    <t>sonstige Umsätze FHB</t>
  </si>
  <si>
    <t>Bestandsveränderung</t>
  </si>
  <si>
    <t xml:space="preserve">sonstige Erträge, davon </t>
  </si>
  <si>
    <t>3a</t>
  </si>
  <si>
    <t>sonstige Erträge FHB</t>
  </si>
  <si>
    <t>Gesamtleistung</t>
  </si>
  <si>
    <t>bezogenes Material</t>
  </si>
  <si>
    <t>bezogene Leistungen</t>
  </si>
  <si>
    <t>Personalaufwand</t>
  </si>
  <si>
    <t>Abschreibungen</t>
  </si>
  <si>
    <t>sonstiger betrieblicher Aufwand</t>
  </si>
  <si>
    <t>Summe Aufwand</t>
  </si>
  <si>
    <t>Betriebsergebnis</t>
  </si>
  <si>
    <t>Beteiligungsergebnis</t>
  </si>
  <si>
    <t>Zinserträge</t>
  </si>
  <si>
    <t>Zinsaufwand</t>
  </si>
  <si>
    <t>Finanzergebnis</t>
  </si>
  <si>
    <t>Ergeb. d. gewöhnl. Geschäftstätigkeit</t>
  </si>
  <si>
    <t>a.o. Ergebnis</t>
  </si>
  <si>
    <t>Steuern</t>
  </si>
  <si>
    <t>Ergebnis nach Steuern</t>
  </si>
  <si>
    <t>Sonstige Erträge</t>
  </si>
  <si>
    <t>Erstattung SV</t>
  </si>
  <si>
    <t>Erstattung AFÖG</t>
  </si>
  <si>
    <t>Erstattung Beförderung</t>
  </si>
  <si>
    <t>Frage: Anteil Bremen (FHB)</t>
  </si>
  <si>
    <t>Eigenbetrieb/Anstalt oder Stiftung öff. Rechts:</t>
  </si>
  <si>
    <t xml:space="preserve">lfd. Nr. </t>
  </si>
  <si>
    <t>Bezeichnung</t>
  </si>
  <si>
    <r>
      <t xml:space="preserve">Mittelbedarf für </t>
    </r>
    <r>
      <rPr>
        <b/>
        <sz val="10"/>
        <rFont val="Arial"/>
        <family val="2"/>
      </rPr>
      <t>Investionen</t>
    </r>
    <r>
      <rPr>
        <sz val="10"/>
        <rFont val="Arial"/>
        <family val="2"/>
      </rPr>
      <t xml:space="preserve"> in der Planungsperiode </t>
    </r>
  </si>
  <si>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</si>
  <si>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</si>
  <si>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</si>
  <si>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</si>
  <si>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</si>
  <si>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</si>
  <si>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t>Sonstiger Betriebsmittelbedarf in der Planungsperiode</t>
  </si>
  <si>
    <t>Mittelbedarf:</t>
  </si>
  <si>
    <r>
      <t>Gesellschaftermittel (FHB bzw. Beteiligungsgesellschaft</t>
    </r>
    <r>
      <rPr>
        <sz val="10"/>
        <rFont val="Arial"/>
        <family val="2"/>
      </rPr>
      <t>):</t>
    </r>
  </si>
  <si>
    <t xml:space="preserve">    Gesellschafterdarlehen</t>
  </si>
  <si>
    <t xml:space="preserve">    Zuschüsse</t>
  </si>
  <si>
    <t>Kreditaufnahmen</t>
  </si>
  <si>
    <t xml:space="preserve">    Investitionen</t>
  </si>
  <si>
    <t xml:space="preserve">    Betriebsmittel</t>
  </si>
  <si>
    <t>Finanzierung aus dem lfd. Geschäftsbetrieb (Innenfinanzierung)</t>
  </si>
  <si>
    <t xml:space="preserve">    Abschreibungen</t>
  </si>
  <si>
    <t xml:space="preserve">    Verkauf von Anlagevermögen</t>
  </si>
  <si>
    <t xml:space="preserve">    Überschüsse des Planjahres</t>
  </si>
  <si>
    <t xml:space="preserve">    Zuführung von Rücklagen</t>
  </si>
  <si>
    <t>sonstige Zuschüsse (Drittmittel)</t>
  </si>
  <si>
    <t>Mittelherkunft:</t>
  </si>
  <si>
    <t xml:space="preserve">Nachrichtlich: </t>
  </si>
  <si>
    <t>Stand des LHK-Kontos per 31.12.</t>
  </si>
  <si>
    <t>Nachrichtlich:</t>
  </si>
  <si>
    <t>Eigenkapital</t>
  </si>
  <si>
    <t>Eigenkapital, davon</t>
  </si>
  <si>
    <t xml:space="preserve">   Kapital- / Gewinnrücklagen / SoPoR</t>
  </si>
  <si>
    <t xml:space="preserve">   Gewinn- / Verlustvortrag</t>
  </si>
  <si>
    <t>Optional:</t>
  </si>
  <si>
    <t xml:space="preserve">Kapitalflussrechnung </t>
  </si>
  <si>
    <t>I. Mittelzufluss/-abfluss aus laufender Geschäftstätigkeit</t>
  </si>
  <si>
    <t>II. Mittelzufluss/-abfluss aus Investitionstätigkeit</t>
  </si>
  <si>
    <t>III. Mittelzufluss/-abfluss aus Finanzierungstätigkeit</t>
  </si>
  <si>
    <t>Veränderung der Flüssigen Mittel</t>
  </si>
  <si>
    <t>Kontrollzeile</t>
  </si>
  <si>
    <r>
      <t>Personalbestand:</t>
    </r>
    <r>
      <rPr>
        <b/>
        <vertAlign val="superscript"/>
        <sz val="10"/>
        <rFont val="Arial"/>
        <family val="2"/>
      </rPr>
      <t>1</t>
    </r>
  </si>
  <si>
    <t>Technisches Personal</t>
  </si>
  <si>
    <t>Kaufmännisch-verwaltendes Personal</t>
  </si>
  <si>
    <t>Gewerbliches Personal</t>
  </si>
  <si>
    <r>
      <t>Summe (</t>
    </r>
    <r>
      <rPr>
        <b/>
        <sz val="10"/>
        <rFont val="Arial"/>
        <family val="2"/>
      </rPr>
      <t>Beschäftigungsvolumen</t>
    </r>
    <r>
      <rPr>
        <sz val="10"/>
        <rFont val="Arial"/>
        <family val="2"/>
      </rPr>
      <t>)²</t>
    </r>
  </si>
  <si>
    <r>
      <t xml:space="preserve">davon:     </t>
    </r>
    <r>
      <rPr>
        <sz val="10"/>
        <rFont val="Arial"/>
        <family val="2"/>
      </rPr>
      <t>nicht aktiv Beschäftigte:</t>
    </r>
  </si>
  <si>
    <t>a) ATZ-Beschäftigte in der Freistellungsphase (im BV berücksichtigter Faktor)</t>
  </si>
  <si>
    <t>b) Sonstige nicht aktiv Beschäftigte</t>
  </si>
  <si>
    <t>weibliche Beschäftigte</t>
  </si>
  <si>
    <t>männliche Beschäftigte</t>
  </si>
  <si>
    <t>schwerbehinderte Beschäftigte in Prozent</t>
  </si>
  <si>
    <t>Beamtinnen/Beamte</t>
  </si>
  <si>
    <r>
      <rPr>
        <b/>
        <sz val="10"/>
        <rFont val="Arial"/>
        <family val="2"/>
      </rPr>
      <t>nachrichtlich:</t>
    </r>
    <r>
      <rPr>
        <sz val="10"/>
        <rFont val="Arial"/>
        <family val="2"/>
      </rPr>
      <t xml:space="preserve"> Auszubildende</t>
    </r>
  </si>
  <si>
    <t>Personalkosten:</t>
  </si>
  <si>
    <t xml:space="preserve">T€ </t>
  </si>
  <si>
    <t>Summe</t>
  </si>
  <si>
    <t>davon aus der Kernverwaltung</t>
  </si>
  <si>
    <r>
      <t>1)</t>
    </r>
    <r>
      <rPr>
        <sz val="8"/>
        <rFont val="Arial"/>
        <family val="2"/>
      </rPr>
      <t xml:space="preserve">  jeweils in Vollzeitäquivalenten der durchschnittlich Beschäftigten, ohne Auszubildende</t>
    </r>
  </si>
  <si>
    <r>
      <t>2</t>
    </r>
    <r>
      <rPr>
        <sz val="8"/>
        <rFont val="Arial"/>
        <family val="2"/>
      </rPr>
      <t>) Das Beschäftigungsvolumen zählt alle Beschäftigten, die im Planungszeitraum mit der Gesellschaft in einem Beschäftigungsverhältnis stehen, umgerechnet auf Vollzeiteinheiten (VZE). Bei Altersteilzeit im Blockmodell wird das Beschäftigungsvolumen in der Arbeitsphase mit dem Faktor 1,0 und in der Freistellungsphase mit dem Faktor 0,0 berücksichtigt. Bei Altersteilzeit im Teilzeitmodell werden Altersteilzeitbeschäftigte entsprechend ihrem Anteil an der Vollbeschäftigung berücksichtigt. Die VZE sind als Durchschnittswerte anzugeben.</t>
    </r>
  </si>
  <si>
    <t xml:space="preserve">Eigenbetrieb/Anstalt oder Stiftung öff. Rechts: </t>
  </si>
  <si>
    <t>Projekte</t>
  </si>
  <si>
    <t>Genehmigung durch Beschluss des Aufsichtsgre-miums vom (TT.MM.JJ)</t>
  </si>
  <si>
    <t>Anteil Drittmittel</t>
  </si>
  <si>
    <t>in %</t>
  </si>
  <si>
    <t>Immaterielle Wirtschaftsgüter</t>
  </si>
  <si>
    <t xml:space="preserve"> (keine Einzelmaßnahmen &gt; 250 T€)</t>
  </si>
  <si>
    <t>1.1.</t>
  </si>
  <si>
    <t>…</t>
  </si>
  <si>
    <t>1.2.</t>
  </si>
  <si>
    <t>Summe immaterielle Wirtschaftsgüter</t>
  </si>
  <si>
    <t>Unbebaute und bebaute Grundstücke</t>
  </si>
  <si>
    <t>2.1.</t>
  </si>
  <si>
    <t>Projekt Umbauten Liegenschaft "Kohne"</t>
  </si>
  <si>
    <t>Projekt Cook &amp; Chill Schiffbauerweg</t>
  </si>
  <si>
    <t>Summe unbebaute und bebaute Grundstücke</t>
  </si>
  <si>
    <t>Maschinen und technische Anlagen</t>
  </si>
  <si>
    <t>3.1.</t>
  </si>
  <si>
    <t>...</t>
  </si>
  <si>
    <t>Summe Maschinen und technische Anlagen</t>
  </si>
  <si>
    <t>Andere Anlagen, Betriebs- und Geschäftsausstattung</t>
  </si>
  <si>
    <t>4.1.</t>
  </si>
  <si>
    <t>Summe Betriebs- und Geschäftsausstattung</t>
  </si>
  <si>
    <t>Finanzanlagen / Beteiligungen</t>
  </si>
  <si>
    <t>5.1.</t>
  </si>
  <si>
    <t>Summe Finanzanlagen / Beteiligungen</t>
  </si>
  <si>
    <r>
      <t>Summe übrige Investitionen unter 250 T€</t>
    </r>
  </si>
  <si>
    <t>Summe Investitionen</t>
  </si>
  <si>
    <t>Der Planungszeitraum orientiert sich an den Investitionsvorhaben.</t>
  </si>
  <si>
    <t>lfd. Jahr</t>
  </si>
  <si>
    <t>31.03.</t>
  </si>
  <si>
    <t>30.06.</t>
  </si>
  <si>
    <t>30.09.</t>
  </si>
  <si>
    <t>T€</t>
  </si>
  <si>
    <t>Aktiva</t>
  </si>
  <si>
    <t xml:space="preserve">Immaterielles Anlagevermögen </t>
  </si>
  <si>
    <t>Sachanlagevermögen</t>
  </si>
  <si>
    <t>Finanzanlagen</t>
  </si>
  <si>
    <t>Anlagevermögen</t>
  </si>
  <si>
    <t>2a</t>
  </si>
  <si>
    <t>Vorräte</t>
  </si>
  <si>
    <t>2b</t>
  </si>
  <si>
    <t xml:space="preserve">Forderungen </t>
  </si>
  <si>
    <t>2c</t>
  </si>
  <si>
    <t xml:space="preserve">   davon gegenüber FHB</t>
  </si>
  <si>
    <t>2d</t>
  </si>
  <si>
    <t>Sonstige Vermögensgegenstände</t>
  </si>
  <si>
    <t>2e</t>
  </si>
  <si>
    <t xml:space="preserve">Flüssige Mittel </t>
  </si>
  <si>
    <t xml:space="preserve">Umlaufvermögen </t>
  </si>
  <si>
    <t xml:space="preserve">Sonstige Aktiva </t>
  </si>
  <si>
    <t>Bilanzsumme Aktiva</t>
  </si>
  <si>
    <t>Passiva</t>
  </si>
  <si>
    <t>Sonderposten</t>
  </si>
  <si>
    <t>6a</t>
  </si>
  <si>
    <t xml:space="preserve">   davon Mittel der FHB</t>
  </si>
  <si>
    <t>Rückstellungen</t>
  </si>
  <si>
    <t>7a</t>
  </si>
  <si>
    <t xml:space="preserve">   davon Verpflichtungen gegenüber der FHB</t>
  </si>
  <si>
    <t>7b</t>
  </si>
  <si>
    <t xml:space="preserve">   davon Pensionsrückstellungen</t>
  </si>
  <si>
    <t>Verbindlichkeiten</t>
  </si>
  <si>
    <t>8a</t>
  </si>
  <si>
    <t>8b</t>
  </si>
  <si>
    <t xml:space="preserve">   davon kurzfristige Verbindlichkeiten</t>
  </si>
  <si>
    <t>8c</t>
  </si>
  <si>
    <t xml:space="preserve">   davon gegenüber Kreditinstituten</t>
  </si>
  <si>
    <t>Sonstige Passiva</t>
  </si>
  <si>
    <t>Bilanzsumme Passiva</t>
  </si>
  <si>
    <t>Liquidität 2.-en Grades¹</t>
  </si>
  <si>
    <t xml:space="preserve">¹ Die Liquidität 2. Grades ist ein Maß für die Zahlungsfähigkeit des Eigenbetriebs/der Museumsstiftung und gibt an, wie hoch der Anteil der kurzfristigen Forderungen und der flüssigen Mittel (Bank, Kasse, Schecks, Wechsel) am kurzfristigen Fremdkapital (Verbindlichkeiten aus L+L, sonstige Verbindlichkeiten, Kredite und Darlehen mit einer Laufzeit &lt; 1 Jahr, kurzfristige Rückstellungen) ist.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</si>
</sst>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 &quot;DM&quot;;[Red]\-#,##0.00\ &quot;DM&quot;"/>
  </numFmts>
  <fonts count="68">
    <font>
      <sz val="10"/>
      <name val="Arial"/>
      <family val="2"/>
    </font>
    <font>
      <sz val="11"/>
      <color indexed="8"/>
      <name val="Calibri"/>
      <family val="2"/>
    </font>
    <font>
      <sz val="11"/>
      <name val="Frutiger 55 Roman"/>
      <family val="0"/>
    </font>
    <font>
      <b/>
      <sz val="10"/>
      <name val="Arial"/>
      <family val="2"/>
    </font>
    <font>
      <b/>
      <sz val="12"/>
      <name val="Arial"/>
      <family val="2"/>
    </font>
    <font>
      <sz val="11"/>
      <name val="Arial"/>
      <family val="2"/>
    </font>
    <font>
      <b/>
      <sz val="16"/>
      <name val="Arial"/>
      <family val="2"/>
    </font>
    <font>
      <b/>
      <sz val="14"/>
      <name val="Arial"/>
      <family val="2"/>
    </font>
    <font>
      <sz val="16"/>
      <name val="Arial"/>
      <family val="2"/>
    </font>
    <font>
      <b/>
      <sz val="11"/>
      <name val="Arial"/>
      <family val="2"/>
    </font>
    <font>
      <sz val="9"/>
      <name val="Arial"/>
      <family val="2"/>
    </font>
    <font>
      <i/>
      <sz val="10"/>
      <name val="Arial"/>
      <family val="2"/>
    </font>
    <font>
      <sz val="8"/>
      <name val="Arial"/>
      <family val="2"/>
    </font>
    <font>
      <sz val="10"/>
      <name val="Frutiger 55 Roman"/>
      <family val="0"/>
    </font>
    <font>
      <b/>
      <vertAlign val="superscript"/>
      <sz val="10"/>
      <name val="Arial"/>
      <family val="2"/>
    </font>
    <font>
      <vertAlign val="superscript"/>
      <sz val="8"/>
      <name val="Arial"/>
      <family val="2"/>
    </font>
    <font>
      <b/>
      <i/>
      <sz val="10"/>
      <name val="Arial"/>
      <family val="2"/>
    </font>
    <font>
      <b/>
      <sz val="14"/>
      <name val="TondoKB"/>
      <family val="0"/>
    </font>
    <font>
      <sz val="10"/>
      <name val="TondoKB"/>
      <family val="0"/>
    </font>
    <font>
      <b/>
      <u val="single"/>
      <sz val="10"/>
      <name val="TondoKB"/>
      <family val="0"/>
    </font>
    <font>
      <b/>
      <sz val="10"/>
      <name val="TondoKB"/>
      <family val="0"/>
    </font>
    <font>
      <b/>
      <i/>
      <vertAlign val="superscript"/>
      <sz val="8"/>
      <name val="Arial"/>
      <family val="2"/>
    </font>
    <font>
      <sz val="10"/>
      <color indexed="12"/>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20"/>
      <name val="Arial"/>
      <family val="2"/>
    </font>
    <font>
      <sz val="18"/>
      <name val="Courier New"/>
      <family val="3"/>
    </font>
    <font>
      <sz val="10"/>
      <name val="Univers"/>
      <family val="2"/>
    </font>
    <font>
      <sz val="11"/>
      <name val="Univers"/>
      <family val="2"/>
    </font>
    <font>
      <sz val="12"/>
      <name val="Univers"/>
      <family val="2"/>
    </font>
    <font>
      <sz val="8"/>
      <name val="Univers"/>
      <family val="2"/>
    </font>
    <font>
      <sz val="9"/>
      <name val="Univers"/>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31"/>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
      <patternFill patternType="solid">
        <fgColor rgb="FFFFFF66"/>
        <bgColor indexed="64"/>
      </patternFill>
    </fill>
    <fill>
      <patternFill patternType="solid">
        <fgColor theme="0" tint="-0.1499900072813034"/>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top style="thin"/>
      <bottom style="thin"/>
    </border>
    <border>
      <left style="thin"/>
      <right/>
      <top style="hair"/>
      <bottom/>
    </border>
    <border>
      <left style="thin"/>
      <right style="thin"/>
      <top style="hair"/>
      <bottom/>
    </border>
    <border>
      <left/>
      <right style="thin"/>
      <top style="hair"/>
      <bottom/>
    </border>
    <border>
      <left style="thin"/>
      <right style="thin"/>
      <top/>
      <bottom style="thin"/>
    </border>
    <border>
      <left style="thin"/>
      <right style="thin"/>
      <top style="thin"/>
      <bottom style="thin"/>
    </border>
    <border>
      <left/>
      <right style="thin"/>
      <top style="thin"/>
      <bottom/>
    </border>
    <border>
      <left style="thin"/>
      <right style="thin"/>
      <top style="medium"/>
      <bottom/>
    </border>
    <border>
      <left/>
      <right style="thin"/>
      <top style="thin"/>
      <bottom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s>
  <cellStyleXfs count="109">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14" fontId="23" fillId="0" borderId="0" applyFill="0" applyBorder="0" applyProtection="0">
      <alignment horizontal="center" vertical="top" wrapText="1"/>
    </xf>
    <xf numFmtId="14" fontId="24" fillId="0" borderId="0" applyFill="0" applyBorder="0" applyProtection="0">
      <alignment horizontal="center" vertical="top" wrapText="1"/>
    </xf>
    <xf numFmtId="14" fontId="25" fillId="0" borderId="0" applyFill="0" applyBorder="0" applyProtection="0">
      <alignment horizontal="center" vertical="top" wrapText="1"/>
    </xf>
    <xf numFmtId="14" fontId="26" fillId="0" borderId="0" applyFill="0" applyBorder="0" applyProtection="0">
      <alignment horizontal="center" vertical="top" wrapText="1"/>
    </xf>
    <xf numFmtId="14" fontId="27" fillId="0" borderId="0" applyFill="0" applyBorder="0" applyProtection="0">
      <alignment horizontal="center" vertical="top" wrapText="1"/>
    </xf>
    <xf numFmtId="41" fontId="51"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28" fillId="0" borderId="0">
      <alignment/>
      <protection/>
    </xf>
    <xf numFmtId="167" fontId="29" fillId="28" borderId="0">
      <alignment/>
      <protection/>
    </xf>
    <xf numFmtId="0" fontId="58" fillId="29" borderId="0" applyNumberFormat="0" applyBorder="0" applyAlignment="0" applyProtection="0"/>
    <xf numFmtId="43" fontId="51" fillId="0" borderId="0" applyFont="0" applyFill="0" applyBorder="0" applyAlignment="0" applyProtection="0"/>
    <xf numFmtId="0" fontId="59" fillId="30" borderId="0" applyNumberFormat="0" applyBorder="0" applyAlignment="0" applyProtection="0"/>
    <xf numFmtId="0" fontId="51" fillId="31" borderId="4" applyNumberFormat="0" applyFont="0" applyAlignment="0" applyProtection="0"/>
    <xf numFmtId="0" fontId="51" fillId="31" borderId="4" applyNumberFormat="0" applyFont="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49" fontId="30" fillId="0" borderId="0" applyFill="0" applyBorder="0" applyProtection="0">
      <alignment/>
    </xf>
    <xf numFmtId="49" fontId="30" fillId="0" borderId="0" applyFill="0" applyBorder="0" applyProtection="0">
      <alignment wrapText="1"/>
    </xf>
    <xf numFmtId="49" fontId="31" fillId="0" borderId="0" applyFill="0" applyBorder="0" applyProtection="0">
      <alignment/>
    </xf>
    <xf numFmtId="49" fontId="31" fillId="0" borderId="0" applyFill="0" applyBorder="0" applyProtection="0">
      <alignment wrapText="1"/>
    </xf>
    <xf numFmtId="49" fontId="32" fillId="0" borderId="0" applyFill="0" applyBorder="0" applyProtection="0">
      <alignment/>
    </xf>
    <xf numFmtId="49" fontId="32" fillId="0" borderId="0" applyFill="0" applyBorder="0" applyProtection="0">
      <alignment wrapText="1"/>
    </xf>
    <xf numFmtId="49" fontId="33" fillId="0" borderId="0" applyFill="0" applyBorder="0" applyProtection="0">
      <alignment/>
    </xf>
    <xf numFmtId="49" fontId="33" fillId="0" borderId="0" applyFill="0" applyBorder="0" applyProtection="0">
      <alignment wrapText="1"/>
    </xf>
    <xf numFmtId="49" fontId="34" fillId="0" borderId="0" applyFill="0" applyBorder="0" applyProtection="0">
      <alignment/>
    </xf>
    <xf numFmtId="49" fontId="34" fillId="0" borderId="0" applyFill="0" applyBorder="0" applyProtection="0">
      <alignment wrapText="1"/>
    </xf>
    <xf numFmtId="49" fontId="23" fillId="0" borderId="0" applyFill="0" applyBorder="0" applyProtection="0">
      <alignment horizontal="center" vertical="top" wrapText="1"/>
    </xf>
    <xf numFmtId="49" fontId="24" fillId="0" borderId="0" applyFill="0" applyBorder="0" applyProtection="0">
      <alignment horizontal="center" vertical="top" wrapText="1"/>
    </xf>
    <xf numFmtId="49" fontId="25" fillId="0" borderId="0" applyFill="0" applyBorder="0" applyProtection="0">
      <alignment horizontal="center" vertical="top" wrapText="1"/>
    </xf>
    <xf numFmtId="49" fontId="26" fillId="0" borderId="0" applyFill="0" applyBorder="0" applyProtection="0">
      <alignment horizontal="center" vertical="top" wrapText="1"/>
    </xf>
    <xf numFmtId="49" fontId="27" fillId="0" borderId="0" applyFill="0" applyBorder="0" applyProtection="0">
      <alignment horizontal="center" vertical="top" wrapText="1"/>
    </xf>
    <xf numFmtId="3" fontId="30" fillId="0" borderId="0" applyFill="0" applyBorder="0" applyProtection="0">
      <alignment/>
    </xf>
    <xf numFmtId="3" fontId="31" fillId="0" borderId="0" applyFill="0" applyBorder="0" applyProtection="0">
      <alignment/>
    </xf>
    <xf numFmtId="3" fontId="32" fillId="0" borderId="0" applyFill="0" applyBorder="0" applyProtection="0">
      <alignment/>
    </xf>
    <xf numFmtId="3" fontId="33" fillId="0" borderId="0" applyFill="0" applyBorder="0" applyProtection="0">
      <alignment/>
    </xf>
    <xf numFmtId="3" fontId="34" fillId="0" borderId="0" applyFill="0" applyBorder="0" applyProtection="0">
      <alignment/>
    </xf>
    <xf numFmtId="164" fontId="30" fillId="0" borderId="0" applyFill="0" applyBorder="0" applyProtection="0">
      <alignment/>
    </xf>
    <xf numFmtId="164" fontId="31" fillId="0" borderId="0" applyFill="0" applyBorder="0" applyProtection="0">
      <alignment/>
    </xf>
    <xf numFmtId="164" fontId="32" fillId="0" borderId="0" applyFill="0" applyBorder="0" applyProtection="0">
      <alignment/>
    </xf>
    <xf numFmtId="164" fontId="33" fillId="0" borderId="0" applyFill="0" applyBorder="0" applyProtection="0">
      <alignment/>
    </xf>
    <xf numFmtId="164" fontId="34" fillId="0" borderId="0" applyFill="0" applyBorder="0" applyProtection="0">
      <alignment/>
    </xf>
    <xf numFmtId="4" fontId="30" fillId="0" borderId="0" applyFill="0" applyBorder="0" applyProtection="0">
      <alignment/>
    </xf>
    <xf numFmtId="4" fontId="31" fillId="0" borderId="0" applyFill="0" applyBorder="0" applyProtection="0">
      <alignment/>
    </xf>
    <xf numFmtId="4" fontId="32" fillId="0" borderId="0" applyFill="0" applyBorder="0" applyProtection="0">
      <alignment/>
    </xf>
    <xf numFmtId="4" fontId="33" fillId="0" borderId="0" applyFill="0" applyBorder="0" applyProtection="0">
      <alignment/>
    </xf>
    <xf numFmtId="4" fontId="34" fillId="0" borderId="0" applyFill="0" applyBorder="0" applyProtection="0">
      <alignment/>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51" fillId="0" borderId="0" applyFont="0" applyFill="0" applyBorder="0" applyAlignment="0" applyProtection="0"/>
    <xf numFmtId="42" fontId="51" fillId="0" borderId="0" applyFont="0" applyFill="0" applyBorder="0" applyAlignment="0" applyProtection="0"/>
    <xf numFmtId="0" fontId="66" fillId="0" borderId="0" applyNumberFormat="0" applyFill="0" applyBorder="0" applyAlignment="0" applyProtection="0"/>
    <xf numFmtId="0" fontId="67" fillId="33" borderId="9" applyNumberFormat="0" applyAlignment="0" applyProtection="0"/>
  </cellStyleXfs>
  <cellXfs count="369">
    <xf numFmtId="0" fontId="0" fillId="0" borderId="0" xfId="0" applyAlignment="1">
      <alignment/>
    </xf>
    <xf numFmtId="0" fontId="3" fillId="0" borderId="0" xfId="68" applyFont="1">
      <alignment/>
      <protection/>
    </xf>
    <xf numFmtId="0" fontId="0" fillId="0" borderId="0" xfId="68" applyFont="1">
      <alignment/>
      <protection/>
    </xf>
    <xf numFmtId="0" fontId="3" fillId="0" borderId="0" xfId="0" applyFont="1" applyAlignment="1">
      <alignment horizontal="right"/>
    </xf>
    <xf numFmtId="0" fontId="0" fillId="0" borderId="0" xfId="0" applyFont="1" applyAlignment="1">
      <alignment/>
    </xf>
    <xf numFmtId="0" fontId="4" fillId="0" borderId="0" xfId="68" applyFont="1">
      <alignment/>
      <protection/>
    </xf>
    <xf numFmtId="0" fontId="5" fillId="0" borderId="0" xfId="68" applyFont="1">
      <alignment/>
      <protection/>
    </xf>
    <xf numFmtId="0" fontId="2" fillId="0" borderId="0" xfId="68">
      <alignment/>
      <protection/>
    </xf>
    <xf numFmtId="0" fontId="6" fillId="0" borderId="10" xfId="68" applyFont="1" applyBorder="1" applyAlignment="1">
      <alignment horizontal="center"/>
      <protection/>
    </xf>
    <xf numFmtId="0" fontId="0" fillId="0" borderId="11"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6" fillId="0" borderId="13" xfId="68" applyFont="1" applyBorder="1" applyAlignment="1">
      <alignment horizontal="center"/>
      <protection/>
    </xf>
    <xf numFmtId="0" fontId="7" fillId="0" borderId="13" xfId="68" applyFont="1" applyBorder="1" applyAlignment="1">
      <alignment vertical="center"/>
      <protection/>
    </xf>
    <xf numFmtId="0" fontId="6" fillId="0" borderId="14" xfId="68" applyFont="1" applyBorder="1" applyAlignment="1">
      <alignment vertical="top"/>
      <protection/>
    </xf>
    <xf numFmtId="0" fontId="6" fillId="0" borderId="15" xfId="68" applyFont="1" applyBorder="1" applyAlignment="1">
      <alignment vertical="top"/>
      <protection/>
    </xf>
    <xf numFmtId="0" fontId="8" fillId="0" borderId="0" xfId="68" applyFont="1" applyBorder="1">
      <alignment/>
      <protection/>
    </xf>
    <xf numFmtId="0" fontId="8" fillId="0" borderId="12" xfId="68" applyFont="1" applyBorder="1">
      <alignment/>
      <protection/>
    </xf>
    <xf numFmtId="0" fontId="2" fillId="0" borderId="0" xfId="68" applyAlignment="1">
      <alignment vertical="center"/>
      <protection/>
    </xf>
    <xf numFmtId="0" fontId="0" fillId="0" borderId="0" xfId="0" applyAlignment="1">
      <alignment vertical="center"/>
    </xf>
    <xf numFmtId="0" fontId="6" fillId="0" borderId="13" xfId="68" applyFont="1" applyBorder="1" applyAlignment="1">
      <alignment horizontal="center" vertical="center"/>
      <protection/>
    </xf>
    <xf numFmtId="0" fontId="6" fillId="0" borderId="0" xfId="68" applyFont="1" applyBorder="1" applyAlignment="1">
      <alignment horizontal="center" vertical="center"/>
      <protection/>
    </xf>
    <xf numFmtId="0" fontId="6" fillId="0" borderId="12" xfId="68" applyFont="1" applyBorder="1" applyAlignment="1">
      <alignment horizontal="center" vertical="center"/>
      <protection/>
    </xf>
    <xf numFmtId="0" fontId="7" fillId="0" borderId="13" xfId="68" applyFont="1" applyBorder="1" applyAlignment="1">
      <alignment horizontal="center" vertical="center"/>
      <protection/>
    </xf>
    <xf numFmtId="0" fontId="7" fillId="0" borderId="0" xfId="68" applyFont="1" applyBorder="1" applyAlignment="1">
      <alignment horizontal="center" vertical="center"/>
      <protection/>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left" vertical="top"/>
    </xf>
    <xf numFmtId="0" fontId="0" fillId="0" borderId="0" xfId="0" applyFont="1" applyBorder="1" applyAlignment="1">
      <alignment horizontal="center" vertical="top"/>
    </xf>
    <xf numFmtId="3" fontId="0" fillId="0" borderId="0" xfId="0" applyNumberFormat="1" applyFont="1" applyAlignment="1" applyProtection="1">
      <alignment/>
      <protection hidden="1"/>
    </xf>
    <xf numFmtId="3" fontId="0" fillId="0" borderId="17" xfId="0" applyNumberFormat="1" applyFont="1" applyBorder="1" applyAlignment="1" applyProtection="1">
      <alignment wrapText="1"/>
      <protection hidden="1"/>
    </xf>
    <xf numFmtId="3" fontId="0" fillId="0" borderId="0" xfId="0" applyNumberFormat="1" applyFont="1" applyBorder="1" applyAlignment="1" applyProtection="1">
      <alignment wrapText="1"/>
      <protection hidden="1"/>
    </xf>
    <xf numFmtId="3" fontId="0" fillId="34" borderId="18" xfId="0" applyNumberFormat="1" applyFont="1" applyFill="1" applyBorder="1" applyAlignment="1" applyProtection="1">
      <alignment horizontal="center" vertical="center" wrapText="1"/>
      <protection hidden="1"/>
    </xf>
    <xf numFmtId="3" fontId="0" fillId="34" borderId="18" xfId="0" applyNumberFormat="1" applyFont="1" applyFill="1" applyBorder="1" applyAlignment="1" applyProtection="1">
      <alignment horizontal="center" vertical="top" wrapText="1"/>
      <protection hidden="1"/>
    </xf>
    <xf numFmtId="0" fontId="0" fillId="34" borderId="11" xfId="0" applyNumberFormat="1" applyFont="1" applyFill="1" applyBorder="1" applyAlignment="1" applyProtection="1">
      <alignment horizontal="center" vertical="center" wrapText="1"/>
      <protection hidden="1"/>
    </xf>
    <xf numFmtId="0" fontId="0" fillId="34" borderId="18" xfId="0" applyNumberFormat="1" applyFont="1" applyFill="1" applyBorder="1" applyAlignment="1" applyProtection="1">
      <alignment horizontal="center" vertical="center" wrapText="1"/>
      <protection hidden="1"/>
    </xf>
    <xf numFmtId="3" fontId="0" fillId="34" borderId="13" xfId="0" applyNumberFormat="1" applyFont="1" applyFill="1" applyBorder="1" applyAlignment="1" applyProtection="1">
      <alignment horizontal="center" vertical="center"/>
      <protection hidden="1"/>
    </xf>
    <xf numFmtId="3" fontId="0" fillId="34" borderId="0" xfId="0" applyNumberFormat="1" applyFont="1" applyFill="1" applyBorder="1" applyAlignment="1" applyProtection="1">
      <alignment horizontal="center" vertical="center"/>
      <protection hidden="1"/>
    </xf>
    <xf numFmtId="1" fontId="0" fillId="34" borderId="19" xfId="0" applyNumberFormat="1" applyFont="1" applyFill="1" applyBorder="1" applyAlignment="1" applyProtection="1">
      <alignment horizontal="center" vertical="center" wrapText="1"/>
      <protection hidden="1"/>
    </xf>
    <xf numFmtId="1" fontId="0" fillId="34" borderId="18" xfId="0" applyNumberFormat="1" applyFont="1" applyFill="1" applyBorder="1" applyAlignment="1" applyProtection="1">
      <alignment horizontal="center" vertical="top" wrapText="1"/>
      <protection hidden="1"/>
    </xf>
    <xf numFmtId="1" fontId="0" fillId="34" borderId="19" xfId="0" applyNumberFormat="1" applyFont="1" applyFill="1" applyBorder="1" applyAlignment="1" applyProtection="1">
      <alignment horizontal="center" vertical="center"/>
      <protection hidden="1"/>
    </xf>
    <xf numFmtId="1" fontId="0" fillId="34" borderId="0" xfId="0" applyNumberFormat="1" applyFont="1" applyFill="1" applyBorder="1" applyAlignment="1" applyProtection="1">
      <alignment horizontal="center" vertical="center"/>
      <protection hidden="1"/>
    </xf>
    <xf numFmtId="3" fontId="0" fillId="0" borderId="20" xfId="0" applyNumberFormat="1" applyFont="1" applyBorder="1" applyAlignment="1" applyProtection="1">
      <alignment horizontal="center"/>
      <protection hidden="1"/>
    </xf>
    <xf numFmtId="3" fontId="10" fillId="0" borderId="19" xfId="0" applyNumberFormat="1" applyFont="1" applyBorder="1" applyAlignment="1" applyProtection="1">
      <alignment horizontal="center" vertical="center"/>
      <protection hidden="1"/>
    </xf>
    <xf numFmtId="3" fontId="0" fillId="0" borderId="10" xfId="0" applyNumberFormat="1" applyFont="1" applyBorder="1" applyAlignment="1" applyProtection="1">
      <alignment wrapText="1"/>
      <protection hidden="1"/>
    </xf>
    <xf numFmtId="3" fontId="0" fillId="0" borderId="18" xfId="0" applyNumberFormat="1" applyFont="1" applyBorder="1" applyAlignment="1" applyProtection="1">
      <alignment/>
      <protection locked="0"/>
    </xf>
    <xf numFmtId="3" fontId="10" fillId="0" borderId="19" xfId="0" applyNumberFormat="1" applyFont="1" applyBorder="1" applyAlignment="1" applyProtection="1">
      <alignment horizontal="center" vertical="center" wrapText="1"/>
      <protection hidden="1"/>
    </xf>
    <xf numFmtId="3" fontId="11" fillId="0" borderId="13" xfId="0" applyNumberFormat="1" applyFont="1" applyBorder="1" applyAlignment="1">
      <alignment horizontal="left" wrapText="1" indent="1"/>
    </xf>
    <xf numFmtId="3" fontId="11" fillId="0" borderId="13" xfId="0" applyNumberFormat="1" applyFont="1" applyBorder="1" applyAlignment="1" applyProtection="1">
      <alignment wrapText="1"/>
      <protection hidden="1"/>
    </xf>
    <xf numFmtId="3" fontId="11" fillId="0" borderId="19" xfId="0" applyNumberFormat="1" applyFont="1" applyBorder="1" applyAlignment="1" applyProtection="1">
      <alignment wrapText="1"/>
      <protection locked="0"/>
    </xf>
    <xf numFmtId="3" fontId="11" fillId="0" borderId="12" xfId="0" applyNumberFormat="1" applyFont="1" applyBorder="1" applyAlignment="1" applyProtection="1">
      <alignment wrapText="1"/>
      <protection locked="0"/>
    </xf>
    <xf numFmtId="3" fontId="0" fillId="0" borderId="0" xfId="0" applyNumberFormat="1" applyFont="1" applyAlignment="1" applyProtection="1">
      <alignment wrapText="1"/>
      <protection hidden="1"/>
    </xf>
    <xf numFmtId="3" fontId="11" fillId="0" borderId="19" xfId="0" applyNumberFormat="1" applyFont="1" applyBorder="1" applyAlignment="1" applyProtection="1">
      <alignment/>
      <protection locked="0"/>
    </xf>
    <xf numFmtId="3" fontId="11" fillId="0" borderId="12" xfId="0" applyNumberFormat="1" applyFont="1" applyBorder="1" applyAlignment="1" applyProtection="1">
      <alignment/>
      <protection locked="0"/>
    </xf>
    <xf numFmtId="3" fontId="0" fillId="0" borderId="13" xfId="0" applyNumberFormat="1" applyFont="1" applyBorder="1" applyAlignment="1">
      <alignment horizontal="left" indent="2"/>
    </xf>
    <xf numFmtId="3" fontId="11" fillId="0" borderId="19" xfId="0" applyNumberFormat="1" applyFont="1" applyBorder="1" applyAlignment="1">
      <alignment horizontal="left" wrapText="1" indent="1"/>
    </xf>
    <xf numFmtId="3" fontId="0" fillId="0" borderId="19" xfId="0" applyNumberFormat="1" applyFont="1" applyBorder="1" applyAlignment="1" applyProtection="1">
      <alignment wrapText="1"/>
      <protection hidden="1"/>
    </xf>
    <xf numFmtId="3" fontId="0" fillId="0" borderId="13" xfId="0" applyNumberFormat="1" applyFont="1" applyBorder="1" applyAlignment="1" applyProtection="1">
      <alignment wrapText="1"/>
      <protection hidden="1"/>
    </xf>
    <xf numFmtId="3" fontId="0" fillId="0" borderId="19"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3" fontId="3" fillId="35" borderId="13" xfId="0" applyNumberFormat="1" applyFont="1" applyFill="1" applyBorder="1" applyAlignment="1" applyProtection="1">
      <alignment wrapText="1"/>
      <protection hidden="1"/>
    </xf>
    <xf numFmtId="3" fontId="3" fillId="35" borderId="19" xfId="0" applyNumberFormat="1" applyFont="1" applyFill="1" applyBorder="1" applyAlignment="1" applyProtection="1">
      <alignment wrapText="1"/>
      <protection hidden="1"/>
    </xf>
    <xf numFmtId="3" fontId="3" fillId="0" borderId="0" xfId="0" applyNumberFormat="1" applyFont="1" applyAlignment="1" applyProtection="1">
      <alignment/>
      <protection hidden="1"/>
    </xf>
    <xf numFmtId="3" fontId="3" fillId="35" borderId="19" xfId="0" applyNumberFormat="1" applyFont="1" applyFill="1" applyBorder="1" applyAlignment="1" applyProtection="1">
      <alignment/>
      <protection hidden="1"/>
    </xf>
    <xf numFmtId="3" fontId="3" fillId="35" borderId="12" xfId="0" applyNumberFormat="1" applyFont="1" applyFill="1" applyBorder="1" applyAlignment="1" applyProtection="1">
      <alignment/>
      <protection hidden="1"/>
    </xf>
    <xf numFmtId="3" fontId="3" fillId="36" borderId="21" xfId="0" applyNumberFormat="1" applyFont="1" applyFill="1" applyBorder="1" applyAlignment="1" applyProtection="1">
      <alignment wrapText="1"/>
      <protection hidden="1"/>
    </xf>
    <xf numFmtId="3" fontId="3" fillId="36" borderId="22" xfId="0" applyNumberFormat="1" applyFont="1" applyFill="1" applyBorder="1" applyAlignment="1" applyProtection="1">
      <alignment wrapText="1"/>
      <protection hidden="1"/>
    </xf>
    <xf numFmtId="3" fontId="3" fillId="36" borderId="13" xfId="0" applyNumberFormat="1" applyFont="1" applyFill="1" applyBorder="1" applyAlignment="1" applyProtection="1">
      <alignment wrapText="1"/>
      <protection hidden="1"/>
    </xf>
    <xf numFmtId="3" fontId="3" fillId="36" borderId="19" xfId="0" applyNumberFormat="1" applyFont="1" applyFill="1" applyBorder="1" applyAlignment="1" applyProtection="1">
      <alignment wrapText="1"/>
      <protection hidden="1"/>
    </xf>
    <xf numFmtId="3" fontId="3" fillId="36" borderId="22" xfId="0" applyNumberFormat="1" applyFont="1" applyFill="1" applyBorder="1" applyAlignment="1" applyProtection="1">
      <alignment/>
      <protection hidden="1"/>
    </xf>
    <xf numFmtId="3" fontId="3" fillId="36" borderId="23" xfId="0" applyNumberFormat="1" applyFont="1" applyFill="1" applyBorder="1" applyAlignment="1" applyProtection="1">
      <alignment/>
      <protection hidden="1"/>
    </xf>
    <xf numFmtId="3" fontId="0" fillId="0" borderId="13" xfId="0" applyNumberFormat="1" applyFont="1" applyFill="1" applyBorder="1" applyAlignment="1" applyProtection="1">
      <alignment wrapText="1"/>
      <protection hidden="1"/>
    </xf>
    <xf numFmtId="3" fontId="0" fillId="0" borderId="19"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locked="0"/>
    </xf>
    <xf numFmtId="3" fontId="10" fillId="0" borderId="24" xfId="0" applyNumberFormat="1" applyFont="1" applyBorder="1" applyAlignment="1" applyProtection="1">
      <alignment horizontal="center" vertical="center"/>
      <protection hidden="1"/>
    </xf>
    <xf numFmtId="3" fontId="3" fillId="36" borderId="14" xfId="0" applyNumberFormat="1" applyFont="1" applyFill="1" applyBorder="1" applyAlignment="1" applyProtection="1">
      <alignment wrapText="1"/>
      <protection hidden="1"/>
    </xf>
    <xf numFmtId="3" fontId="3" fillId="36" borderId="24" xfId="0" applyNumberFormat="1" applyFont="1" applyFill="1" applyBorder="1" applyAlignment="1" applyProtection="1">
      <alignment/>
      <protection hidden="1"/>
    </xf>
    <xf numFmtId="3" fontId="3" fillId="36" borderId="16" xfId="0" applyNumberFormat="1" applyFont="1" applyFill="1" applyBorder="1" applyAlignment="1" applyProtection="1">
      <alignment/>
      <protection hidden="1"/>
    </xf>
    <xf numFmtId="1" fontId="12" fillId="0" borderId="0" xfId="0" applyNumberFormat="1" applyFont="1" applyAlignment="1" applyProtection="1">
      <alignment/>
      <protection hidden="1"/>
    </xf>
    <xf numFmtId="3" fontId="0" fillId="0" borderId="10" xfId="0" applyNumberFormat="1" applyFont="1" applyBorder="1" applyAlignment="1" applyProtection="1">
      <alignment horizontal="center" wrapText="1"/>
      <protection hidden="1"/>
    </xf>
    <xf numFmtId="3" fontId="0" fillId="0" borderId="11" xfId="0" applyNumberFormat="1" applyFont="1" applyBorder="1" applyAlignment="1" applyProtection="1">
      <alignment horizontal="center" wrapText="1"/>
      <protection hidden="1"/>
    </xf>
    <xf numFmtId="3" fontId="4" fillId="0" borderId="11" xfId="0" applyNumberFormat="1" applyFont="1" applyBorder="1" applyAlignment="1" applyProtection="1">
      <alignment horizontal="left" wrapText="1"/>
      <protection hidden="1"/>
    </xf>
    <xf numFmtId="0" fontId="0" fillId="0" borderId="18" xfId="0" applyFont="1" applyBorder="1" applyAlignment="1">
      <alignment horizontal="center" vertical="center"/>
    </xf>
    <xf numFmtId="0" fontId="0" fillId="36" borderId="10" xfId="68" applyFont="1" applyFill="1" applyBorder="1" applyAlignment="1">
      <alignment horizontal="left" wrapText="1"/>
      <protection/>
    </xf>
    <xf numFmtId="0" fontId="0" fillId="0" borderId="19" xfId="0" applyBorder="1" applyAlignment="1">
      <alignment horizontal="center" vertical="center"/>
    </xf>
    <xf numFmtId="0" fontId="0" fillId="36" borderId="24" xfId="0" applyFont="1" applyFill="1" applyBorder="1" applyAlignment="1">
      <alignment horizontal="left" vertical="top" wrapText="1"/>
    </xf>
    <xf numFmtId="1" fontId="0" fillId="34" borderId="24" xfId="0" applyNumberFormat="1" applyFont="1" applyFill="1" applyBorder="1" applyAlignment="1" applyProtection="1">
      <alignment horizontal="center" vertical="center" wrapText="1"/>
      <protection hidden="1"/>
    </xf>
    <xf numFmtId="1" fontId="0" fillId="34" borderId="24" xfId="0" applyNumberFormat="1" applyFont="1" applyFill="1" applyBorder="1" applyAlignment="1" applyProtection="1">
      <alignment horizontal="center" vertical="center"/>
      <protection hidden="1"/>
    </xf>
    <xf numFmtId="1" fontId="0" fillId="34" borderId="15" xfId="0" applyNumberFormat="1" applyFont="1" applyFill="1" applyBorder="1" applyAlignment="1" applyProtection="1">
      <alignment horizontal="center" vertical="center"/>
      <protection hidden="1"/>
    </xf>
    <xf numFmtId="0" fontId="5" fillId="0" borderId="19" xfId="0" applyFont="1" applyBorder="1" applyAlignment="1">
      <alignment horizontal="center" vertical="center"/>
    </xf>
    <xf numFmtId="0" fontId="0" fillId="0" borderId="13" xfId="0" applyFont="1" applyBorder="1" applyAlignment="1">
      <alignment/>
    </xf>
    <xf numFmtId="3" fontId="0" fillId="0" borderId="19" xfId="0" applyNumberFormat="1" applyFont="1" applyBorder="1" applyAlignment="1">
      <alignment/>
    </xf>
    <xf numFmtId="0" fontId="5" fillId="0" borderId="0" xfId="0" applyFont="1" applyAlignment="1">
      <alignment/>
    </xf>
    <xf numFmtId="0" fontId="0" fillId="0" borderId="13" xfId="0" applyFont="1" applyFill="1" applyBorder="1" applyAlignment="1">
      <alignment/>
    </xf>
    <xf numFmtId="3" fontId="0" fillId="0" borderId="19" xfId="0" applyNumberFormat="1" applyFont="1" applyFill="1" applyBorder="1" applyAlignment="1">
      <alignment/>
    </xf>
    <xf numFmtId="0" fontId="13" fillId="0" borderId="13" xfId="68" applyFont="1" applyBorder="1">
      <alignment/>
      <protection/>
    </xf>
    <xf numFmtId="3" fontId="13" fillId="0" borderId="19" xfId="68" applyNumberFormat="1" applyFont="1" applyBorder="1">
      <alignment/>
      <protection/>
    </xf>
    <xf numFmtId="0" fontId="3" fillId="35" borderId="20" xfId="0" applyFont="1" applyFill="1" applyBorder="1" applyAlignment="1">
      <alignment/>
    </xf>
    <xf numFmtId="3" fontId="3" fillId="35" borderId="25" xfId="0" applyNumberFormat="1" applyFont="1" applyFill="1" applyBorder="1" applyAlignment="1">
      <alignment/>
    </xf>
    <xf numFmtId="0" fontId="5" fillId="0" borderId="24" xfId="0" applyFont="1" applyBorder="1" applyAlignment="1">
      <alignment horizontal="center" vertical="center"/>
    </xf>
    <xf numFmtId="0" fontId="0" fillId="0" borderId="0" xfId="0"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xf>
    <xf numFmtId="0" fontId="0" fillId="0" borderId="10"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19" xfId="0" applyFont="1"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12" xfId="0" applyFont="1" applyBorder="1" applyAlignment="1">
      <alignment/>
    </xf>
    <xf numFmtId="0" fontId="0" fillId="0" borderId="14" xfId="0" applyFont="1" applyFill="1" applyBorder="1" applyAlignment="1">
      <alignment/>
    </xf>
    <xf numFmtId="3" fontId="0" fillId="0" borderId="24" xfId="0" applyNumberFormat="1" applyFont="1" applyFill="1" applyBorder="1" applyAlignment="1">
      <alignment/>
    </xf>
    <xf numFmtId="3" fontId="0" fillId="0" borderId="15" xfId="0" applyNumberFormat="1" applyFont="1" applyFill="1" applyBorder="1" applyAlignment="1">
      <alignment/>
    </xf>
    <xf numFmtId="3" fontId="0" fillId="0" borderId="14" xfId="0" applyNumberFormat="1" applyFont="1" applyFill="1" applyBorder="1" applyAlignment="1">
      <alignment/>
    </xf>
    <xf numFmtId="3" fontId="0" fillId="0" borderId="14" xfId="0" applyNumberFormat="1" applyFont="1" applyBorder="1" applyAlignment="1">
      <alignment/>
    </xf>
    <xf numFmtId="3" fontId="0" fillId="0" borderId="24" xfId="0" applyNumberFormat="1" applyFont="1" applyBorder="1" applyAlignment="1">
      <alignment/>
    </xf>
    <xf numFmtId="3" fontId="0" fillId="0" borderId="16" xfId="0" applyNumberFormat="1" applyFont="1" applyBorder="1" applyAlignment="1">
      <alignment/>
    </xf>
    <xf numFmtId="0" fontId="0" fillId="0" borderId="0" xfId="0" applyFont="1" applyBorder="1" applyAlignment="1">
      <alignment/>
    </xf>
    <xf numFmtId="0" fontId="3" fillId="0" borderId="0" xfId="0" applyFont="1" applyFill="1" applyBorder="1" applyAlignment="1">
      <alignment/>
    </xf>
    <xf numFmtId="0" fontId="0" fillId="36" borderId="19" xfId="0" applyFont="1" applyFill="1" applyBorder="1" applyAlignment="1">
      <alignment horizontal="left" vertical="top" wrapText="1"/>
    </xf>
    <xf numFmtId="0" fontId="0" fillId="0" borderId="18" xfId="68" applyFont="1" applyBorder="1">
      <alignment/>
      <protection/>
    </xf>
    <xf numFmtId="0" fontId="0" fillId="37" borderId="19" xfId="0" applyFont="1" applyFill="1" applyBorder="1" applyAlignment="1">
      <alignment/>
    </xf>
    <xf numFmtId="3" fontId="0" fillId="37" borderId="19" xfId="0" applyNumberFormat="1" applyFont="1" applyFill="1" applyBorder="1" applyAlignment="1">
      <alignment/>
    </xf>
    <xf numFmtId="0" fontId="0" fillId="0" borderId="24" xfId="0" applyFont="1" applyFill="1" applyBorder="1" applyAlignment="1">
      <alignment/>
    </xf>
    <xf numFmtId="0" fontId="3" fillId="36" borderId="18" xfId="0" applyFont="1" applyFill="1" applyBorder="1" applyAlignment="1">
      <alignment/>
    </xf>
    <xf numFmtId="0" fontId="0" fillId="36" borderId="18" xfId="0" applyFont="1" applyFill="1" applyBorder="1" applyAlignment="1">
      <alignment horizontal="center"/>
    </xf>
    <xf numFmtId="0" fontId="3" fillId="36" borderId="19" xfId="0" applyFont="1" applyFill="1" applyBorder="1" applyAlignment="1">
      <alignment/>
    </xf>
    <xf numFmtId="0" fontId="13" fillId="36" borderId="19" xfId="68" applyFont="1" applyFill="1" applyBorder="1" applyAlignment="1">
      <alignment horizontal="center"/>
      <protection/>
    </xf>
    <xf numFmtId="0" fontId="0" fillId="0" borderId="18" xfId="0" applyBorder="1" applyAlignment="1">
      <alignment/>
    </xf>
    <xf numFmtId="0" fontId="0" fillId="0" borderId="18" xfId="0" applyFill="1" applyBorder="1" applyAlignment="1">
      <alignment horizontal="center"/>
    </xf>
    <xf numFmtId="3" fontId="0" fillId="0" borderId="19" xfId="0" applyNumberFormat="1" applyFill="1" applyBorder="1" applyAlignment="1">
      <alignment/>
    </xf>
    <xf numFmtId="0" fontId="0" fillId="0" borderId="19" xfId="0" applyBorder="1" applyAlignment="1">
      <alignment/>
    </xf>
    <xf numFmtId="0" fontId="0" fillId="0" borderId="19" xfId="0" applyFill="1" applyBorder="1" applyAlignment="1">
      <alignment/>
    </xf>
    <xf numFmtId="0" fontId="3" fillId="37" borderId="24" xfId="0" applyFont="1" applyFill="1" applyBorder="1" applyAlignment="1">
      <alignment/>
    </xf>
    <xf numFmtId="0" fontId="0" fillId="37" borderId="24" xfId="0" applyFill="1" applyBorder="1" applyAlignment="1">
      <alignment/>
    </xf>
    <xf numFmtId="3" fontId="2" fillId="0" borderId="0" xfId="68" applyNumberFormat="1">
      <alignment/>
      <protection/>
    </xf>
    <xf numFmtId="0" fontId="0" fillId="0" borderId="0" xfId="64">
      <alignment/>
      <protection/>
    </xf>
    <xf numFmtId="3" fontId="4" fillId="0" borderId="15" xfId="0" applyNumberFormat="1" applyFont="1" applyBorder="1" applyAlignment="1" applyProtection="1">
      <alignment horizontal="left" wrapText="1"/>
      <protection hidden="1"/>
    </xf>
    <xf numFmtId="3" fontId="0" fillId="0" borderId="16" xfId="0" applyNumberFormat="1" applyFont="1" applyBorder="1" applyAlignment="1" applyProtection="1">
      <alignment horizontal="center" wrapText="1"/>
      <protection hidden="1"/>
    </xf>
    <xf numFmtId="0" fontId="0" fillId="0" borderId="18" xfId="64" applyBorder="1" applyAlignment="1">
      <alignment horizontal="center" vertical="center"/>
      <protection/>
    </xf>
    <xf numFmtId="0" fontId="3" fillId="36" borderId="18" xfId="64" applyFont="1" applyFill="1" applyBorder="1" applyAlignment="1">
      <alignment vertical="center"/>
      <protection/>
    </xf>
    <xf numFmtId="0" fontId="0" fillId="0" borderId="24" xfId="64" applyBorder="1" applyAlignment="1">
      <alignment horizontal="center" vertical="center"/>
      <protection/>
    </xf>
    <xf numFmtId="0" fontId="3" fillId="36" borderId="24" xfId="64" applyFont="1" applyFill="1" applyBorder="1" applyAlignment="1">
      <alignment vertical="center"/>
      <protection/>
    </xf>
    <xf numFmtId="0" fontId="0" fillId="0" borderId="19" xfId="64" applyBorder="1" applyAlignment="1">
      <alignment horizontal="center" vertical="center"/>
      <protection/>
    </xf>
    <xf numFmtId="0" fontId="0" fillId="0" borderId="19" xfId="64" applyFont="1" applyBorder="1" applyAlignment="1">
      <alignment vertical="center"/>
      <protection/>
    </xf>
    <xf numFmtId="0" fontId="0" fillId="0" borderId="24" xfId="64" applyFont="1" applyBorder="1" applyAlignment="1">
      <alignment vertical="center"/>
      <protection/>
    </xf>
    <xf numFmtId="0" fontId="0" fillId="37" borderId="24" xfId="64" applyFont="1" applyFill="1" applyBorder="1" applyAlignment="1">
      <alignment vertical="center"/>
      <protection/>
    </xf>
    <xf numFmtId="0" fontId="0" fillId="37" borderId="25" xfId="64" applyFont="1" applyFill="1" applyBorder="1" applyAlignment="1">
      <alignment vertical="center"/>
      <protection/>
    </xf>
    <xf numFmtId="0" fontId="3" fillId="0" borderId="19" xfId="64" applyFont="1" applyFill="1" applyBorder="1" applyAlignment="1">
      <alignment vertical="center"/>
      <protection/>
    </xf>
    <xf numFmtId="0" fontId="0" fillId="38" borderId="19" xfId="64" applyFont="1" applyFill="1" applyBorder="1" applyAlignment="1">
      <alignment vertical="center"/>
      <protection/>
    </xf>
    <xf numFmtId="0" fontId="0" fillId="0" borderId="19" xfId="64" applyFont="1" applyFill="1" applyBorder="1" applyAlignment="1">
      <alignment horizontal="left" vertical="center" wrapText="1" indent="5"/>
      <protection/>
    </xf>
    <xf numFmtId="0" fontId="0" fillId="0" borderId="19" xfId="64" applyFont="1" applyFill="1" applyBorder="1" applyAlignment="1">
      <alignment vertical="center"/>
      <protection/>
    </xf>
    <xf numFmtId="0" fontId="0" fillId="0" borderId="19" xfId="64" applyFont="1" applyFill="1" applyBorder="1" applyAlignment="1">
      <alignment horizontal="center" vertical="center"/>
      <protection/>
    </xf>
    <xf numFmtId="0" fontId="0" fillId="0" borderId="19" xfId="64" applyFont="1" applyFill="1" applyBorder="1" applyAlignment="1">
      <alignment horizontal="left" vertical="center" indent="5"/>
      <protection/>
    </xf>
    <xf numFmtId="0" fontId="0" fillId="0" borderId="19" xfId="64" applyFont="1" applyBorder="1" applyAlignment="1">
      <alignment horizontal="left" vertical="center" indent="2"/>
      <protection/>
    </xf>
    <xf numFmtId="164" fontId="0" fillId="0" borderId="19" xfId="64" applyNumberFormat="1" applyFont="1" applyBorder="1" applyAlignment="1">
      <alignment vertical="center"/>
      <protection/>
    </xf>
    <xf numFmtId="164" fontId="0" fillId="0" borderId="24" xfId="64" applyNumberFormat="1" applyFont="1" applyBorder="1" applyAlignment="1">
      <alignment vertical="center"/>
      <protection/>
    </xf>
    <xf numFmtId="0" fontId="3" fillId="36" borderId="27" xfId="64" applyFont="1" applyFill="1" applyBorder="1" applyAlignment="1">
      <alignment vertical="center"/>
      <protection/>
    </xf>
    <xf numFmtId="0" fontId="0" fillId="36" borderId="27" xfId="64" applyFont="1" applyFill="1" applyBorder="1" applyAlignment="1">
      <alignment horizontal="center" vertical="center"/>
      <protection/>
    </xf>
    <xf numFmtId="3" fontId="0" fillId="0" borderId="19" xfId="64" applyNumberFormat="1" applyFont="1" applyBorder="1" applyAlignment="1">
      <alignment vertical="center"/>
      <protection/>
    </xf>
    <xf numFmtId="3" fontId="0" fillId="0" borderId="24" xfId="64" applyNumberFormat="1" applyFont="1" applyBorder="1" applyAlignment="1">
      <alignment vertical="center"/>
      <protection/>
    </xf>
    <xf numFmtId="0" fontId="0" fillId="0" borderId="25" xfId="64" applyFont="1" applyBorder="1" applyAlignment="1">
      <alignment vertical="center"/>
      <protection/>
    </xf>
    <xf numFmtId="3" fontId="0" fillId="0" borderId="25" xfId="64" applyNumberFormat="1" applyFont="1" applyBorder="1" applyAlignment="1">
      <alignment vertical="center"/>
      <protection/>
    </xf>
    <xf numFmtId="0" fontId="0" fillId="0" borderId="0" xfId="64" applyFont="1" applyBorder="1" applyAlignment="1">
      <alignment vertical="center"/>
      <protection/>
    </xf>
    <xf numFmtId="165" fontId="2" fillId="0" borderId="0" xfId="57" applyNumberFormat="1" applyFont="1" applyAlignment="1">
      <alignment/>
    </xf>
    <xf numFmtId="3" fontId="16" fillId="0" borderId="0" xfId="64" applyNumberFormat="1" applyFont="1" applyProtection="1">
      <alignment/>
      <protection hidden="1"/>
    </xf>
    <xf numFmtId="3" fontId="0" fillId="0" borderId="10" xfId="0" applyNumberFormat="1" applyFont="1" applyBorder="1" applyAlignment="1" applyProtection="1">
      <alignment horizontal="left" wrapText="1"/>
      <protection hidden="1"/>
    </xf>
    <xf numFmtId="3" fontId="0" fillId="0" borderId="11" xfId="0" applyNumberFormat="1" applyFont="1" applyBorder="1" applyAlignment="1" applyProtection="1">
      <alignment horizontal="left" wrapText="1"/>
      <protection hidden="1"/>
    </xf>
    <xf numFmtId="0" fontId="18" fillId="0" borderId="18" xfId="0" applyFont="1" applyFill="1" applyBorder="1" applyAlignment="1">
      <alignment horizontal="center" vertical="center" wrapText="1"/>
    </xf>
    <xf numFmtId="0" fontId="18" fillId="36" borderId="18" xfId="0" applyFont="1" applyFill="1" applyBorder="1" applyAlignment="1">
      <alignment horizontal="left" vertical="center" wrapText="1"/>
    </xf>
    <xf numFmtId="0" fontId="18" fillId="36" borderId="10" xfId="0" applyFont="1" applyFill="1" applyBorder="1" applyAlignment="1">
      <alignment vertical="center" wrapText="1"/>
    </xf>
    <xf numFmtId="0" fontId="18" fillId="36" borderId="18" xfId="0" applyFont="1" applyFill="1" applyBorder="1" applyAlignment="1">
      <alignment horizontal="center" vertical="center" wrapText="1"/>
    </xf>
    <xf numFmtId="0" fontId="0" fillId="0" borderId="0" xfId="0" applyFill="1" applyAlignment="1">
      <alignment/>
    </xf>
    <xf numFmtId="0" fontId="18" fillId="0" borderId="24" xfId="0" applyFont="1" applyFill="1" applyBorder="1" applyAlignment="1">
      <alignment horizontal="center" vertical="center" wrapText="1"/>
    </xf>
    <xf numFmtId="0" fontId="18" fillId="36" borderId="24" xfId="0" applyFont="1" applyFill="1" applyBorder="1" applyAlignment="1">
      <alignment horizontal="center" vertical="center" wrapText="1"/>
    </xf>
    <xf numFmtId="38" fontId="18" fillId="0" borderId="19" xfId="0" applyNumberFormat="1" applyFont="1" applyBorder="1" applyAlignment="1">
      <alignment/>
    </xf>
    <xf numFmtId="0" fontId="19" fillId="0" borderId="19" xfId="0" applyFont="1" applyBorder="1" applyAlignment="1">
      <alignment/>
    </xf>
    <xf numFmtId="38" fontId="0" fillId="0" borderId="13" xfId="0" applyNumberFormat="1" applyBorder="1" applyAlignment="1">
      <alignment horizontal="left" wrapText="1"/>
    </xf>
    <xf numFmtId="38" fontId="0" fillId="39" borderId="19" xfId="0" applyNumberFormat="1" applyFill="1" applyBorder="1" applyAlignment="1">
      <alignment horizontal="left" wrapText="1"/>
    </xf>
    <xf numFmtId="38" fontId="0" fillId="0" borderId="19" xfId="0" applyNumberFormat="1" applyFill="1" applyBorder="1" applyAlignment="1">
      <alignment/>
    </xf>
    <xf numFmtId="38" fontId="0" fillId="0" borderId="19" xfId="0" applyNumberFormat="1" applyBorder="1" applyAlignment="1">
      <alignment/>
    </xf>
    <xf numFmtId="38" fontId="0" fillId="0" borderId="13" xfId="0" applyNumberFormat="1" applyBorder="1" applyAlignment="1">
      <alignment/>
    </xf>
    <xf numFmtId="0" fontId="18" fillId="0" borderId="19" xfId="0" applyFont="1" applyBorder="1" applyAlignment="1">
      <alignment/>
    </xf>
    <xf numFmtId="38" fontId="0" fillId="0" borderId="13" xfId="0" applyNumberFormat="1" applyFont="1" applyBorder="1" applyAlignment="1">
      <alignment horizontal="left" wrapText="1"/>
    </xf>
    <xf numFmtId="38" fontId="0" fillId="0" borderId="12" xfId="0" applyNumberFormat="1" applyFill="1" applyBorder="1" applyAlignment="1">
      <alignment/>
    </xf>
    <xf numFmtId="38" fontId="0" fillId="0" borderId="12" xfId="0" applyNumberFormat="1" applyBorder="1" applyAlignment="1">
      <alignment/>
    </xf>
    <xf numFmtId="38" fontId="0" fillId="0" borderId="12" xfId="0" applyNumberFormat="1" applyFill="1" applyBorder="1" applyAlignment="1">
      <alignment horizontal="right"/>
    </xf>
    <xf numFmtId="38" fontId="0" fillId="0" borderId="19" xfId="0" applyNumberFormat="1" applyFill="1" applyBorder="1" applyAlignment="1">
      <alignment horizontal="right"/>
    </xf>
    <xf numFmtId="0" fontId="18" fillId="35" borderId="19" xfId="0" applyFont="1" applyFill="1" applyBorder="1" applyAlignment="1">
      <alignment/>
    </xf>
    <xf numFmtId="38" fontId="0" fillId="35" borderId="13" xfId="0" applyNumberFormat="1" applyFill="1" applyBorder="1" applyAlignment="1">
      <alignment horizontal="left" wrapText="1"/>
    </xf>
    <xf numFmtId="38" fontId="0" fillId="35" borderId="19" xfId="0" applyNumberFormat="1" applyFill="1" applyBorder="1" applyAlignment="1">
      <alignment horizontal="left" wrapText="1"/>
    </xf>
    <xf numFmtId="38" fontId="3" fillId="35" borderId="12" xfId="0" applyNumberFormat="1" applyFont="1" applyFill="1" applyBorder="1" applyAlignment="1">
      <alignment/>
    </xf>
    <xf numFmtId="38" fontId="3" fillId="35" borderId="19" xfId="0" applyNumberFormat="1" applyFont="1" applyFill="1" applyBorder="1" applyAlignment="1">
      <alignment/>
    </xf>
    <xf numFmtId="38" fontId="3" fillId="35" borderId="0" xfId="0" applyNumberFormat="1" applyFont="1" applyFill="1" applyBorder="1" applyAlignment="1">
      <alignment/>
    </xf>
    <xf numFmtId="38" fontId="0" fillId="0" borderId="13" xfId="64" applyNumberFormat="1" applyBorder="1" applyAlignment="1">
      <alignment horizontal="left" wrapText="1"/>
      <protection/>
    </xf>
    <xf numFmtId="14" fontId="0" fillId="0" borderId="13" xfId="0" applyNumberFormat="1" applyFont="1" applyBorder="1" applyAlignment="1">
      <alignment horizontal="left" wrapText="1"/>
    </xf>
    <xf numFmtId="9" fontId="0" fillId="39" borderId="19" xfId="57" applyNumberFormat="1" applyFont="1" applyFill="1" applyBorder="1" applyAlignment="1">
      <alignment horizontal="center" wrapText="1"/>
    </xf>
    <xf numFmtId="9" fontId="0" fillId="39" borderId="19" xfId="57" applyFont="1" applyFill="1" applyBorder="1" applyAlignment="1">
      <alignment horizontal="center" wrapText="1"/>
    </xf>
    <xf numFmtId="49" fontId="18" fillId="0" borderId="19" xfId="0" applyNumberFormat="1" applyFont="1" applyBorder="1" applyAlignment="1">
      <alignment/>
    </xf>
    <xf numFmtId="38" fontId="0" fillId="0" borderId="13" xfId="0" applyNumberFormat="1" applyBorder="1" applyAlignment="1">
      <alignment horizontal="left"/>
    </xf>
    <xf numFmtId="38" fontId="0" fillId="39" borderId="19" xfId="0" applyNumberFormat="1" applyFill="1" applyBorder="1" applyAlignment="1">
      <alignment horizontal="left"/>
    </xf>
    <xf numFmtId="38" fontId="0" fillId="0" borderId="13" xfId="0" applyNumberFormat="1" applyFill="1" applyBorder="1" applyAlignment="1">
      <alignment/>
    </xf>
    <xf numFmtId="38" fontId="18" fillId="0" borderId="13" xfId="0" applyNumberFormat="1" applyFont="1" applyFill="1" applyBorder="1" applyAlignment="1">
      <alignment/>
    </xf>
    <xf numFmtId="0" fontId="18" fillId="35" borderId="13" xfId="0" applyFont="1" applyFill="1" applyBorder="1" applyAlignment="1">
      <alignment/>
    </xf>
    <xf numFmtId="38" fontId="0" fillId="35" borderId="12" xfId="0" applyNumberFormat="1" applyFill="1" applyBorder="1" applyAlignment="1">
      <alignment horizontal="left" wrapText="1"/>
    </xf>
    <xf numFmtId="38" fontId="3" fillId="35" borderId="13" xfId="0" applyNumberFormat="1" applyFont="1" applyFill="1" applyBorder="1" applyAlignment="1">
      <alignment/>
    </xf>
    <xf numFmtId="0" fontId="18" fillId="0" borderId="13" xfId="0" applyFont="1" applyFill="1" applyBorder="1" applyAlignment="1">
      <alignment/>
    </xf>
    <xf numFmtId="38" fontId="0" fillId="0" borderId="19" xfId="0" applyNumberFormat="1" applyFill="1" applyBorder="1" applyAlignment="1">
      <alignment horizontal="left" wrapText="1"/>
    </xf>
    <xf numFmtId="38" fontId="0" fillId="0" borderId="12" xfId="0" applyNumberFormat="1" applyFill="1" applyBorder="1" applyAlignment="1">
      <alignment horizontal="left" wrapText="1"/>
    </xf>
    <xf numFmtId="38" fontId="0" fillId="39" borderId="12" xfId="0" applyNumberFormat="1" applyFill="1" applyBorder="1" applyAlignment="1">
      <alignment horizontal="left" wrapText="1"/>
    </xf>
    <xf numFmtId="38" fontId="3" fillId="0" borderId="19" xfId="0" applyNumberFormat="1" applyFont="1" applyFill="1" applyBorder="1" applyAlignment="1">
      <alignment/>
    </xf>
    <xf numFmtId="38" fontId="3" fillId="0" borderId="0" xfId="0" applyNumberFormat="1" applyFont="1" applyFill="1" applyBorder="1" applyAlignment="1">
      <alignment/>
    </xf>
    <xf numFmtId="38" fontId="3" fillId="0" borderId="13" xfId="0" applyNumberFormat="1" applyFont="1" applyFill="1" applyBorder="1" applyAlignment="1">
      <alignment/>
    </xf>
    <xf numFmtId="0" fontId="0" fillId="0" borderId="0" xfId="0" applyFill="1" applyBorder="1" applyAlignment="1">
      <alignment/>
    </xf>
    <xf numFmtId="0" fontId="0" fillId="0" borderId="0" xfId="0" applyFill="1" applyAlignment="1">
      <alignment/>
    </xf>
    <xf numFmtId="38" fontId="18" fillId="0" borderId="19" xfId="0" applyNumberFormat="1" applyFont="1" applyFill="1" applyBorder="1" applyAlignment="1">
      <alignment/>
    </xf>
    <xf numFmtId="0" fontId="19" fillId="0" borderId="19" xfId="0" applyFont="1" applyFill="1" applyBorder="1" applyAlignment="1">
      <alignment/>
    </xf>
    <xf numFmtId="38" fontId="0" fillId="0" borderId="13" xfId="64" applyNumberFormat="1" applyBorder="1" applyAlignment="1">
      <alignment horizontal="left"/>
      <protection/>
    </xf>
    <xf numFmtId="38" fontId="0" fillId="0" borderId="13" xfId="0" applyNumberFormat="1" applyFill="1" applyBorder="1" applyAlignment="1">
      <alignment horizontal="left" wrapText="1"/>
    </xf>
    <xf numFmtId="49" fontId="18" fillId="0" borderId="19" xfId="0" applyNumberFormat="1" applyFont="1" applyFill="1" applyBorder="1" applyAlignment="1">
      <alignment/>
    </xf>
    <xf numFmtId="38" fontId="0" fillId="0" borderId="13" xfId="0" applyNumberFormat="1" applyFont="1" applyFill="1" applyBorder="1" applyAlignment="1">
      <alignment horizontal="left" wrapText="1"/>
    </xf>
    <xf numFmtId="0" fontId="0" fillId="0" borderId="0" xfId="0" applyFill="1" applyBorder="1" applyAlignment="1">
      <alignment wrapText="1"/>
    </xf>
    <xf numFmtId="0" fontId="0" fillId="0" borderId="19" xfId="0" applyFill="1" applyBorder="1" applyAlignment="1">
      <alignment wrapText="1"/>
    </xf>
    <xf numFmtId="0" fontId="0" fillId="39" borderId="19" xfId="0" applyFill="1" applyBorder="1" applyAlignment="1">
      <alignment wrapText="1"/>
    </xf>
    <xf numFmtId="0" fontId="18" fillId="0" borderId="19" xfId="0" applyFont="1" applyFill="1" applyBorder="1" applyAlignment="1">
      <alignment/>
    </xf>
    <xf numFmtId="38" fontId="18" fillId="0" borderId="19" xfId="0" applyNumberFormat="1" applyFont="1" applyFill="1" applyBorder="1" applyAlignment="1">
      <alignment vertical="top"/>
    </xf>
    <xf numFmtId="0" fontId="19" fillId="0" borderId="19" xfId="0" applyFont="1" applyFill="1" applyBorder="1" applyAlignment="1">
      <alignment vertical="top" wrapText="1"/>
    </xf>
    <xf numFmtId="38" fontId="18" fillId="0" borderId="13" xfId="0" applyNumberFormat="1" applyFont="1" applyBorder="1" applyAlignment="1">
      <alignment/>
    </xf>
    <xf numFmtId="0" fontId="18" fillId="35" borderId="13" xfId="0" applyFont="1" applyFill="1" applyBorder="1" applyAlignment="1">
      <alignment/>
    </xf>
    <xf numFmtId="38" fontId="0" fillId="35" borderId="13" xfId="0" applyNumberFormat="1" applyFill="1" applyBorder="1" applyAlignment="1">
      <alignment wrapText="1"/>
    </xf>
    <xf numFmtId="38" fontId="0" fillId="35" borderId="19" xfId="0" applyNumberFormat="1" applyFill="1" applyBorder="1" applyAlignment="1">
      <alignment wrapText="1"/>
    </xf>
    <xf numFmtId="38" fontId="18" fillId="0" borderId="19" xfId="0" applyNumberFormat="1" applyFont="1" applyBorder="1" applyAlignment="1">
      <alignment horizontal="center"/>
    </xf>
    <xf numFmtId="0" fontId="19" fillId="0" borderId="19" xfId="0" applyFont="1" applyBorder="1" applyAlignment="1">
      <alignment wrapText="1"/>
    </xf>
    <xf numFmtId="38" fontId="0" fillId="0" borderId="0" xfId="0" applyNumberFormat="1" applyFill="1" applyBorder="1" applyAlignment="1">
      <alignment/>
    </xf>
    <xf numFmtId="38" fontId="0" fillId="0" borderId="24" xfId="0" applyNumberFormat="1" applyFill="1" applyBorder="1" applyAlignment="1">
      <alignment/>
    </xf>
    <xf numFmtId="38" fontId="18" fillId="0" borderId="24" xfId="0" applyNumberFormat="1" applyFont="1" applyFill="1" applyBorder="1" applyAlignment="1">
      <alignment vertical="center"/>
    </xf>
    <xf numFmtId="0" fontId="20" fillId="36" borderId="25" xfId="0" applyFont="1" applyFill="1" applyBorder="1" applyAlignment="1">
      <alignment vertical="center"/>
    </xf>
    <xf numFmtId="38" fontId="0" fillId="36" borderId="20" xfId="0" applyNumberFormat="1" applyFill="1" applyBorder="1" applyAlignment="1">
      <alignment vertical="center" wrapText="1"/>
    </xf>
    <xf numFmtId="38" fontId="0" fillId="36" borderId="25" xfId="0" applyNumberFormat="1" applyFill="1" applyBorder="1" applyAlignment="1">
      <alignment vertical="center" wrapText="1"/>
    </xf>
    <xf numFmtId="38" fontId="3" fillId="36" borderId="25" xfId="0" applyNumberFormat="1" applyFont="1" applyFill="1" applyBorder="1" applyAlignment="1">
      <alignment vertical="center"/>
    </xf>
    <xf numFmtId="0" fontId="15" fillId="0" borderId="0" xfId="0" applyFont="1" applyAlignment="1">
      <alignment/>
    </xf>
    <xf numFmtId="0" fontId="10" fillId="0" borderId="0" xfId="0" applyFont="1" applyAlignment="1">
      <alignment/>
    </xf>
    <xf numFmtId="3" fontId="21" fillId="0" borderId="0" xfId="0" applyNumberFormat="1" applyFont="1" applyAlignment="1" applyProtection="1">
      <alignment/>
      <protection hidden="1"/>
    </xf>
    <xf numFmtId="0" fontId="12" fillId="0" borderId="0" xfId="0" applyFont="1" applyAlignment="1">
      <alignment/>
    </xf>
    <xf numFmtId="0" fontId="0" fillId="0" borderId="20" xfId="0" applyBorder="1" applyAlignment="1">
      <alignment/>
    </xf>
    <xf numFmtId="0" fontId="0" fillId="0" borderId="17" xfId="0" applyBorder="1" applyAlignment="1">
      <alignment/>
    </xf>
    <xf numFmtId="0" fontId="0" fillId="0" borderId="13" xfId="0" applyBorder="1" applyAlignment="1">
      <alignment/>
    </xf>
    <xf numFmtId="0" fontId="3" fillId="36" borderId="19" xfId="0" applyFont="1" applyFill="1" applyBorder="1" applyAlignment="1">
      <alignment/>
    </xf>
    <xf numFmtId="1" fontId="22" fillId="36" borderId="19" xfId="0" applyNumberFormat="1" applyFont="1" applyFill="1" applyBorder="1" applyAlignment="1">
      <alignment horizontal="center"/>
    </xf>
    <xf numFmtId="1" fontId="22" fillId="36" borderId="12" xfId="0" applyNumberFormat="1" applyFont="1" applyFill="1" applyBorder="1" applyAlignment="1">
      <alignment horizontal="center"/>
    </xf>
    <xf numFmtId="0" fontId="0" fillId="36" borderId="19" xfId="0" applyFill="1" applyBorder="1" applyAlignment="1">
      <alignment horizontal="center"/>
    </xf>
    <xf numFmtId="1" fontId="22" fillId="0" borderId="19" xfId="0" applyNumberFormat="1" applyFont="1" applyFill="1" applyBorder="1" applyAlignment="1">
      <alignment horizontal="center"/>
    </xf>
    <xf numFmtId="17" fontId="0" fillId="36" borderId="19" xfId="0" applyNumberFormat="1" applyFill="1" applyBorder="1" applyAlignment="1">
      <alignment horizontal="center"/>
    </xf>
    <xf numFmtId="17" fontId="0" fillId="36" borderId="12" xfId="0" applyNumberFormat="1" applyFill="1" applyBorder="1" applyAlignment="1">
      <alignment horizontal="center"/>
    </xf>
    <xf numFmtId="0" fontId="0" fillId="36" borderId="24" xfId="0" applyFill="1" applyBorder="1" applyAlignment="1">
      <alignment/>
    </xf>
    <xf numFmtId="0" fontId="0" fillId="36" borderId="24" xfId="0" applyFill="1" applyBorder="1" applyAlignment="1">
      <alignment horizontal="center"/>
    </xf>
    <xf numFmtId="0" fontId="16" fillId="0" borderId="19" xfId="0" applyFont="1" applyBorder="1" applyAlignment="1">
      <alignment/>
    </xf>
    <xf numFmtId="0" fontId="0" fillId="0" borderId="12" xfId="0" applyBorder="1" applyAlignment="1">
      <alignment/>
    </xf>
    <xf numFmtId="0" fontId="0" fillId="0" borderId="19" xfId="0" applyFont="1" applyBorder="1" applyAlignment="1">
      <alignment horizontal="center" vertical="center"/>
    </xf>
    <xf numFmtId="3" fontId="0" fillId="0" borderId="12" xfId="0" applyNumberFormat="1" applyBorder="1" applyAlignment="1">
      <alignment/>
    </xf>
    <xf numFmtId="3" fontId="0" fillId="0" borderId="19" xfId="0" applyNumberFormat="1" applyBorder="1" applyAlignment="1">
      <alignment/>
    </xf>
    <xf numFmtId="3" fontId="0" fillId="0" borderId="0" xfId="0" applyNumberFormat="1" applyBorder="1" applyAlignment="1">
      <alignment/>
    </xf>
    <xf numFmtId="3" fontId="0" fillId="0" borderId="19" xfId="0" applyNumberFormat="1" applyFont="1" applyBorder="1" applyAlignment="1">
      <alignment horizontal="center" vertical="center"/>
    </xf>
    <xf numFmtId="3" fontId="0" fillId="0" borderId="0" xfId="0" applyNumberFormat="1" applyAlignment="1">
      <alignment/>
    </xf>
    <xf numFmtId="3" fontId="0" fillId="0" borderId="19" xfId="0" applyNumberFormat="1" applyBorder="1" applyAlignment="1">
      <alignment horizontal="center" vertical="center"/>
    </xf>
    <xf numFmtId="3" fontId="3" fillId="35" borderId="19" xfId="0" applyNumberFormat="1" applyFont="1" applyFill="1" applyBorder="1" applyAlignment="1">
      <alignment/>
    </xf>
    <xf numFmtId="3" fontId="3" fillId="35" borderId="12" xfId="0" applyNumberFormat="1" applyFont="1" applyFill="1" applyBorder="1" applyAlignment="1">
      <alignment/>
    </xf>
    <xf numFmtId="3" fontId="22" fillId="0" borderId="19" xfId="0" applyNumberFormat="1" applyFont="1" applyBorder="1" applyAlignment="1">
      <alignment/>
    </xf>
    <xf numFmtId="3" fontId="22" fillId="0" borderId="0" xfId="0" applyNumberFormat="1" applyFont="1" applyBorder="1" applyAlignment="1">
      <alignment/>
    </xf>
    <xf numFmtId="3" fontId="3" fillId="0" borderId="19" xfId="0" applyNumberFormat="1" applyFont="1" applyBorder="1" applyAlignment="1">
      <alignment/>
    </xf>
    <xf numFmtId="3" fontId="3" fillId="0" borderId="0" xfId="0" applyNumberFormat="1" applyFont="1" applyBorder="1" applyAlignment="1">
      <alignment/>
    </xf>
    <xf numFmtId="3" fontId="3" fillId="40" borderId="25" xfId="0" applyNumberFormat="1" applyFont="1" applyFill="1" applyBorder="1" applyAlignment="1">
      <alignment/>
    </xf>
    <xf numFmtId="3" fontId="16" fillId="0" borderId="19"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24" xfId="0" applyNumberFormat="1" applyBorder="1" applyAlignment="1">
      <alignment horizontal="center" vertical="center"/>
    </xf>
    <xf numFmtId="3" fontId="0" fillId="0" borderId="0" xfId="0" applyNumberFormat="1" applyAlignment="1">
      <alignment horizontal="center" vertical="center"/>
    </xf>
    <xf numFmtId="3" fontId="0" fillId="0" borderId="25" xfId="0" applyNumberFormat="1" applyBorder="1" applyAlignment="1">
      <alignment horizontal="center" vertical="center"/>
    </xf>
    <xf numFmtId="3" fontId="3" fillId="0" borderId="20" xfId="0" applyNumberFormat="1" applyFont="1" applyBorder="1" applyAlignment="1">
      <alignment/>
    </xf>
    <xf numFmtId="3" fontId="12" fillId="0" borderId="17" xfId="0" applyNumberFormat="1" applyFont="1" applyBorder="1" applyAlignment="1">
      <alignment/>
    </xf>
    <xf numFmtId="9" fontId="12" fillId="0" borderId="25" xfId="57" applyNumberFormat="1" applyFont="1" applyBorder="1" applyAlignment="1">
      <alignment/>
    </xf>
    <xf numFmtId="0" fontId="0" fillId="0" borderId="0" xfId="0" applyAlignment="1">
      <alignment horizontal="center"/>
    </xf>
    <xf numFmtId="0" fontId="10" fillId="0" borderId="0" xfId="0" applyFont="1" applyAlignment="1">
      <alignment vertical="top" wrapText="1"/>
    </xf>
    <xf numFmtId="166" fontId="0" fillId="0" borderId="0" xfId="0" applyNumberFormat="1" applyAlignment="1">
      <alignment/>
    </xf>
    <xf numFmtId="0" fontId="6" fillId="41" borderId="10" xfId="68" applyFont="1" applyFill="1" applyBorder="1" applyAlignment="1">
      <alignment horizontal="center" vertical="center"/>
      <protection/>
    </xf>
    <xf numFmtId="0" fontId="6" fillId="41" borderId="11" xfId="68" applyFont="1" applyFill="1" applyBorder="1" applyAlignment="1">
      <alignment horizontal="center" vertical="center"/>
      <protection/>
    </xf>
    <xf numFmtId="0" fontId="6" fillId="41" borderId="26" xfId="68" applyFont="1" applyFill="1" applyBorder="1" applyAlignment="1">
      <alignment horizontal="center" vertical="center"/>
      <protection/>
    </xf>
    <xf numFmtId="0" fontId="6" fillId="36" borderId="14" xfId="68" applyFont="1" applyFill="1" applyBorder="1" applyAlignment="1">
      <alignment horizontal="center" vertical="center"/>
      <protection/>
    </xf>
    <xf numFmtId="0" fontId="0" fillId="36" borderId="15" xfId="0" applyFont="1" applyFill="1" applyBorder="1" applyAlignment="1">
      <alignment horizontal="center" vertical="center"/>
    </xf>
    <xf numFmtId="0" fontId="0" fillId="36" borderId="16" xfId="0" applyFont="1" applyFill="1" applyBorder="1" applyAlignment="1">
      <alignment horizontal="center" vertical="center"/>
    </xf>
    <xf numFmtId="0" fontId="7" fillId="0" borderId="0" xfId="68" applyFont="1" applyBorder="1" applyAlignment="1">
      <alignment vertical="center"/>
      <protection/>
    </xf>
    <xf numFmtId="0" fontId="7" fillId="0" borderId="0" xfId="64" applyFont="1" applyAlignment="1">
      <alignment/>
      <protection/>
    </xf>
    <xf numFmtId="0" fontId="7" fillId="0" borderId="12" xfId="64" applyFont="1" applyBorder="1" applyAlignment="1">
      <alignment/>
      <protection/>
    </xf>
    <xf numFmtId="0" fontId="6" fillId="0" borderId="20" xfId="68" applyFont="1" applyBorder="1" applyAlignment="1">
      <alignment horizontal="center" vertical="center"/>
      <protection/>
    </xf>
    <xf numFmtId="0" fontId="6" fillId="0" borderId="17" xfId="68" applyFont="1" applyBorder="1" applyAlignment="1">
      <alignment horizontal="center" vertical="center"/>
      <protection/>
    </xf>
    <xf numFmtId="0" fontId="6" fillId="0" borderId="28" xfId="68" applyFont="1" applyBorder="1" applyAlignment="1">
      <alignment horizontal="center" vertical="center"/>
      <protection/>
    </xf>
    <xf numFmtId="0" fontId="7" fillId="0" borderId="13" xfId="68" applyFont="1" applyBorder="1" applyAlignment="1">
      <alignment horizontal="center" vertical="center"/>
      <protection/>
    </xf>
    <xf numFmtId="0" fontId="7" fillId="0" borderId="0" xfId="68" applyFont="1" applyBorder="1" applyAlignment="1">
      <alignment horizontal="center" vertical="center"/>
      <protection/>
    </xf>
    <xf numFmtId="0" fontId="0" fillId="0" borderId="0" xfId="0" applyFont="1" applyAlignment="1">
      <alignment horizontal="center" vertical="center"/>
    </xf>
    <xf numFmtId="0" fontId="0" fillId="0" borderId="12" xfId="0" applyFont="1" applyBorder="1" applyAlignment="1">
      <alignment horizontal="center" vertical="center"/>
    </xf>
    <xf numFmtId="3" fontId="0" fillId="34" borderId="10" xfId="0" applyNumberFormat="1" applyFont="1" applyFill="1" applyBorder="1" applyAlignment="1" applyProtection="1">
      <alignment horizontal="center" vertical="center"/>
      <protection hidden="1"/>
    </xf>
    <xf numFmtId="0" fontId="0" fillId="0" borderId="26" xfId="0" applyBorder="1" applyAlignment="1">
      <alignment horizontal="center" vertical="center"/>
    </xf>
    <xf numFmtId="3" fontId="3" fillId="0" borderId="11" xfId="0" applyNumberFormat="1" applyFont="1" applyBorder="1" applyAlignment="1" applyProtection="1">
      <alignment wrapText="1"/>
      <protection hidden="1"/>
    </xf>
    <xf numFmtId="0" fontId="0" fillId="0" borderId="17" xfId="0" applyBorder="1" applyAlignment="1">
      <alignment wrapText="1"/>
    </xf>
    <xf numFmtId="0" fontId="0" fillId="0" borderId="28" xfId="0" applyBorder="1" applyAlignment="1">
      <alignment wrapText="1"/>
    </xf>
    <xf numFmtId="0" fontId="7" fillId="0" borderId="20" xfId="0" applyFont="1" applyBorder="1" applyAlignment="1">
      <alignment horizontal="center"/>
    </xf>
    <xf numFmtId="0" fontId="7" fillId="0" borderId="17" xfId="0" applyFont="1" applyBorder="1" applyAlignment="1">
      <alignment horizontal="center"/>
    </xf>
    <xf numFmtId="0" fontId="7" fillId="0" borderId="28" xfId="0" applyFont="1" applyBorder="1" applyAlignment="1">
      <alignment horizontal="center"/>
    </xf>
    <xf numFmtId="3" fontId="0" fillId="0" borderId="20" xfId="0" applyNumberFormat="1" applyFont="1" applyBorder="1" applyAlignment="1" applyProtection="1">
      <alignment horizontal="center" wrapText="1"/>
      <protection hidden="1"/>
    </xf>
    <xf numFmtId="3" fontId="0" fillId="0" borderId="17" xfId="0" applyNumberFormat="1" applyFont="1" applyBorder="1" applyAlignment="1" applyProtection="1">
      <alignment horizontal="center" wrapText="1"/>
      <protection hidden="1"/>
    </xf>
    <xf numFmtId="3" fontId="4" fillId="0" borderId="0" xfId="0" applyNumberFormat="1" applyFont="1" applyBorder="1" applyAlignment="1" applyProtection="1">
      <alignment wrapText="1"/>
      <protection hidden="1"/>
    </xf>
    <xf numFmtId="0" fontId="4" fillId="0" borderId="15" xfId="0" applyFont="1" applyBorder="1" applyAlignment="1">
      <alignment wrapText="1"/>
    </xf>
    <xf numFmtId="0" fontId="4" fillId="0" borderId="16" xfId="0" applyFont="1" applyBorder="1" applyAlignment="1">
      <alignment wrapText="1"/>
    </xf>
    <xf numFmtId="3" fontId="9" fillId="0" borderId="20" xfId="0" applyNumberFormat="1" applyFont="1" applyBorder="1" applyAlignment="1" applyProtection="1">
      <alignment horizontal="center" wrapText="1"/>
      <protection hidden="1"/>
    </xf>
    <xf numFmtId="0" fontId="9" fillId="0" borderId="17" xfId="0" applyFont="1" applyBorder="1" applyAlignment="1">
      <alignment horizontal="center" wrapText="1"/>
    </xf>
    <xf numFmtId="0" fontId="9" fillId="0" borderId="28" xfId="0" applyFont="1" applyBorder="1" applyAlignment="1">
      <alignment horizontal="center" wrapText="1"/>
    </xf>
    <xf numFmtId="3" fontId="0" fillId="0" borderId="14" xfId="0" applyNumberFormat="1" applyFont="1" applyBorder="1" applyAlignment="1" applyProtection="1">
      <alignment horizontal="left"/>
      <protection hidden="1"/>
    </xf>
    <xf numFmtId="3" fontId="0" fillId="0" borderId="15" xfId="0" applyNumberFormat="1" applyFont="1" applyBorder="1" applyAlignment="1" applyProtection="1">
      <alignment horizontal="left"/>
      <protection hidden="1"/>
    </xf>
    <xf numFmtId="3" fontId="9" fillId="0" borderId="20" xfId="0" applyNumberFormat="1" applyFont="1" applyBorder="1" applyAlignment="1" applyProtection="1">
      <alignment horizontal="center" vertical="center" wrapText="1"/>
      <protection hidden="1"/>
    </xf>
    <xf numFmtId="3" fontId="9" fillId="0" borderId="17" xfId="0" applyNumberFormat="1" applyFont="1" applyBorder="1" applyAlignment="1" applyProtection="1">
      <alignment horizontal="center" vertical="center" wrapText="1"/>
      <protection hidden="1"/>
    </xf>
    <xf numFmtId="0" fontId="0" fillId="0" borderId="17" xfId="0" applyBorder="1" applyAlignment="1">
      <alignment/>
    </xf>
    <xf numFmtId="0" fontId="0" fillId="0" borderId="28" xfId="0" applyBorder="1" applyAlignment="1">
      <alignment/>
    </xf>
    <xf numFmtId="3" fontId="9" fillId="0" borderId="28" xfId="0" applyNumberFormat="1" applyFont="1" applyBorder="1" applyAlignment="1" applyProtection="1">
      <alignment horizontal="center" vertical="center" wrapText="1"/>
      <protection hidden="1"/>
    </xf>
    <xf numFmtId="0" fontId="7" fillId="41" borderId="20" xfId="68" applyFont="1" applyFill="1" applyBorder="1" applyAlignment="1">
      <alignment horizontal="center"/>
      <protection/>
    </xf>
    <xf numFmtId="0" fontId="7" fillId="41" borderId="17" xfId="68" applyFont="1" applyFill="1" applyBorder="1" applyAlignment="1">
      <alignment horizontal="center"/>
      <protection/>
    </xf>
    <xf numFmtId="0" fontId="7" fillId="41" borderId="28" xfId="68" applyFont="1" applyFill="1" applyBorder="1" applyAlignment="1">
      <alignment horizontal="center"/>
      <protection/>
    </xf>
    <xf numFmtId="3" fontId="0" fillId="0" borderId="28" xfId="0" applyNumberFormat="1" applyFont="1" applyBorder="1" applyAlignment="1" applyProtection="1">
      <alignment horizontal="center" wrapText="1"/>
      <protection hidden="1"/>
    </xf>
    <xf numFmtId="3" fontId="4" fillId="0" borderId="17" xfId="0" applyNumberFormat="1" applyFont="1" applyBorder="1" applyAlignment="1" applyProtection="1">
      <alignment horizontal="left" wrapText="1"/>
      <protection hidden="1"/>
    </xf>
    <xf numFmtId="3" fontId="4" fillId="0" borderId="28" xfId="0" applyNumberFormat="1" applyFont="1" applyBorder="1" applyAlignment="1" applyProtection="1">
      <alignment horizontal="left" wrapText="1"/>
      <protection hidden="1"/>
    </xf>
    <xf numFmtId="3" fontId="4" fillId="0" borderId="20" xfId="0" applyNumberFormat="1" applyFont="1" applyBorder="1" applyAlignment="1" applyProtection="1">
      <alignment horizontal="center" wrapText="1"/>
      <protection hidden="1"/>
    </xf>
    <xf numFmtId="3" fontId="4" fillId="0" borderId="28" xfId="0" applyNumberFormat="1" applyFont="1" applyBorder="1" applyAlignment="1" applyProtection="1">
      <alignment horizontal="center" wrapText="1"/>
      <protection hidden="1"/>
    </xf>
    <xf numFmtId="3" fontId="4" fillId="0" borderId="17" xfId="0" applyNumberFormat="1" applyFont="1" applyBorder="1" applyAlignment="1" applyProtection="1">
      <alignment horizontal="center" wrapText="1"/>
      <protection hidden="1"/>
    </xf>
    <xf numFmtId="0" fontId="15" fillId="0" borderId="0" xfId="64" applyFont="1" applyFill="1" applyBorder="1" applyAlignment="1">
      <alignment vertical="center" wrapText="1"/>
      <protection/>
    </xf>
    <xf numFmtId="0" fontId="12" fillId="0" borderId="0" xfId="64" applyFont="1" applyAlignment="1">
      <alignment vertical="center" wrapText="1"/>
      <protection/>
    </xf>
    <xf numFmtId="0" fontId="15" fillId="0" borderId="0" xfId="64" applyFont="1" applyFill="1" applyBorder="1" applyAlignment="1">
      <alignment wrapText="1"/>
      <protection/>
    </xf>
    <xf numFmtId="0" fontId="12" fillId="0" borderId="0" xfId="64" applyFont="1">
      <alignment/>
      <protection/>
    </xf>
    <xf numFmtId="0" fontId="7" fillId="0" borderId="20" xfId="64" applyFont="1" applyBorder="1" applyAlignment="1">
      <alignment horizontal="center"/>
      <protection/>
    </xf>
    <xf numFmtId="0" fontId="7" fillId="0" borderId="17" xfId="64" applyFont="1" applyBorder="1" applyAlignment="1">
      <alignment horizontal="center"/>
      <protection/>
    </xf>
    <xf numFmtId="0" fontId="7" fillId="0" borderId="28" xfId="64" applyFont="1" applyBorder="1" applyAlignment="1">
      <alignment horizontal="center"/>
      <protection/>
    </xf>
    <xf numFmtId="3" fontId="4" fillId="0" borderId="15" xfId="0" applyNumberFormat="1" applyFont="1" applyBorder="1" applyAlignment="1" applyProtection="1">
      <alignment horizontal="left" wrapText="1"/>
      <protection hidden="1"/>
    </xf>
    <xf numFmtId="3" fontId="4" fillId="0" borderId="16" xfId="0" applyNumberFormat="1" applyFont="1" applyBorder="1" applyAlignment="1" applyProtection="1">
      <alignment horizontal="left" wrapText="1"/>
      <protection hidden="1"/>
    </xf>
    <xf numFmtId="0" fontId="0" fillId="0" borderId="29" xfId="64" applyFont="1" applyBorder="1" applyAlignment="1">
      <alignment horizontal="center" vertical="center"/>
      <protection/>
    </xf>
    <xf numFmtId="0" fontId="0" fillId="0" borderId="30"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17" fillId="0" borderId="20" xfId="0" applyFont="1" applyFill="1" applyBorder="1" applyAlignment="1">
      <alignment horizontal="center"/>
    </xf>
    <xf numFmtId="0" fontId="18" fillId="0" borderId="17" xfId="0" applyFont="1" applyBorder="1" applyAlignment="1">
      <alignment horizontal="center"/>
    </xf>
    <xf numFmtId="0" fontId="18" fillId="0" borderId="28" xfId="0" applyFont="1" applyBorder="1" applyAlignment="1">
      <alignment horizontal="center"/>
    </xf>
    <xf numFmtId="3" fontId="0" fillId="0" borderId="20" xfId="0" applyNumberFormat="1" applyFont="1" applyBorder="1" applyAlignment="1" applyProtection="1">
      <alignment horizontal="left" wrapText="1"/>
      <protection hidden="1"/>
    </xf>
    <xf numFmtId="3" fontId="0" fillId="0" borderId="17" xfId="0" applyNumberFormat="1" applyFont="1" applyBorder="1" applyAlignment="1" applyProtection="1">
      <alignment horizontal="left" wrapText="1"/>
      <protection hidden="1"/>
    </xf>
    <xf numFmtId="0" fontId="18" fillId="36" borderId="18" xfId="0" applyFont="1" applyFill="1" applyBorder="1" applyAlignment="1">
      <alignment horizontal="center" vertical="center" wrapText="1"/>
    </xf>
    <xf numFmtId="0" fontId="0" fillId="0" borderId="24" xfId="0" applyBorder="1" applyAlignment="1">
      <alignment horizontal="center" wrapText="1"/>
    </xf>
    <xf numFmtId="0" fontId="10" fillId="0" borderId="0" xfId="0" applyFont="1" applyAlignment="1">
      <alignment horizontal="left" vertical="top" wrapText="1"/>
    </xf>
    <xf numFmtId="0" fontId="4" fillId="0" borderId="20" xfId="0" applyFont="1" applyBorder="1" applyAlignment="1">
      <alignment horizontal="center"/>
    </xf>
    <xf numFmtId="0" fontId="4" fillId="0" borderId="28" xfId="0" applyFont="1" applyBorder="1" applyAlignment="1">
      <alignment horizontal="center"/>
    </xf>
    <xf numFmtId="0" fontId="4" fillId="0" borderId="17" xfId="0" applyFont="1" applyBorder="1" applyAlignment="1">
      <alignment horizontal="center"/>
    </xf>
    <xf numFmtId="0" fontId="0" fillId="0" borderId="18" xfId="0" applyFont="1" applyBorder="1" applyAlignment="1">
      <alignment horizontal="center" vertical="center"/>
    </xf>
    <xf numFmtId="0" fontId="0" fillId="0" borderId="19" xfId="0" applyBorder="1" applyAlignment="1">
      <alignment horizontal="center" vertical="center"/>
    </xf>
  </cellXfs>
  <cellStyles count="9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Datum 10" xfId="41"/>
    <cellStyle name="Datum 11" xfId="42"/>
    <cellStyle name="Datum 12" xfId="43"/>
    <cellStyle name="Datum 8" xfId="44"/>
    <cellStyle name="Datum 9" xfId="45"/>
    <cellStyle name="Comma [0]" xfId="46"/>
    <cellStyle name="Eingabe" xfId="47"/>
    <cellStyle name="Ergebnis" xfId="48"/>
    <cellStyle name="Erklärender Text" xfId="49"/>
    <cellStyle name="Fides 1" xfId="50"/>
    <cellStyle name="fides1" xfId="51"/>
    <cellStyle name="Gut" xfId="52"/>
    <cellStyle name="Comma" xfId="53"/>
    <cellStyle name="Neutral" xfId="54"/>
    <cellStyle name="Notiz" xfId="55"/>
    <cellStyle name="Notiz 2" xfId="56"/>
    <cellStyle name="Percent" xfId="57"/>
    <cellStyle name="Prozent 2" xfId="58"/>
    <cellStyle name="Prozent 2 2" xfId="59"/>
    <cellStyle name="Prozent 3" xfId="60"/>
    <cellStyle name="Schlecht" xfId="61"/>
    <cellStyle name="Standard 2" xfId="62"/>
    <cellStyle name="Standard 2 2" xfId="63"/>
    <cellStyle name="Standard 2 2 2" xfId="64"/>
    <cellStyle name="Standard 3" xfId="65"/>
    <cellStyle name="Standard 4" xfId="66"/>
    <cellStyle name="Standard 5" xfId="67"/>
    <cellStyle name="Standard_lfd_bericht" xfId="68"/>
    <cellStyle name="Tabelle Text 10" xfId="69"/>
    <cellStyle name="Tabelle Text 10 Z" xfId="70"/>
    <cellStyle name="Tabelle Text 11" xfId="71"/>
    <cellStyle name="Tabelle Text 11 Z" xfId="72"/>
    <cellStyle name="Tabelle Text 12" xfId="73"/>
    <cellStyle name="Tabelle Text 12 Z" xfId="74"/>
    <cellStyle name="Tabelle Text 8" xfId="75"/>
    <cellStyle name="Tabelle Text 8 Z" xfId="76"/>
    <cellStyle name="Tabelle Text 9" xfId="77"/>
    <cellStyle name="Tabelle Text 9 Z" xfId="78"/>
    <cellStyle name="Tabelle Überschrift 10" xfId="79"/>
    <cellStyle name="Tabelle Überschrift 11" xfId="80"/>
    <cellStyle name="Tabelle Überschrift 12" xfId="81"/>
    <cellStyle name="Tabelle Überschrift 8" xfId="82"/>
    <cellStyle name="Tabelle Überschrift 9" xfId="83"/>
    <cellStyle name="Tabelle Zahl 0 10" xfId="84"/>
    <cellStyle name="Tabelle Zahl 0 11" xfId="85"/>
    <cellStyle name="Tabelle Zahl 0 12" xfId="86"/>
    <cellStyle name="Tabelle Zahl 0 8" xfId="87"/>
    <cellStyle name="Tabelle Zahl 0 9" xfId="88"/>
    <cellStyle name="Tabelle Zahl 1 10" xfId="89"/>
    <cellStyle name="Tabelle Zahl 1 11" xfId="90"/>
    <cellStyle name="Tabelle Zahl 1 12" xfId="91"/>
    <cellStyle name="Tabelle Zahl 1 8" xfId="92"/>
    <cellStyle name="Tabelle Zahl 1 9" xfId="93"/>
    <cellStyle name="Tabelle Zahl 2 10" xfId="94"/>
    <cellStyle name="Tabelle Zahl 2 11" xfId="95"/>
    <cellStyle name="Tabelle Zahl 2 12" xfId="96"/>
    <cellStyle name="Tabelle Zahl 2 8" xfId="97"/>
    <cellStyle name="Tabelle Zahl 2 9" xfId="98"/>
    <cellStyle name="Überschrift" xfId="99"/>
    <cellStyle name="Überschrift 1" xfId="100"/>
    <cellStyle name="Überschrift 2" xfId="101"/>
    <cellStyle name="Überschrift 3" xfId="102"/>
    <cellStyle name="Überschrift 4" xfId="103"/>
    <cellStyle name="Verknüpfte Zelle" xfId="104"/>
    <cellStyle name="Currency" xfId="105"/>
    <cellStyle name="Currency [0]" xfId="106"/>
    <cellStyle name="Warnender Text" xfId="107"/>
    <cellStyle name="Zelle überprüfen"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0319_1_Planung%202018-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900-fs\b900-i090-sf$\Controlling\Internes%20Berichtswesen\Kostenstellenbereiche\Verkehrszahlen\VKZ%20I_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fF-Deckblatt WP 18-19"/>
      <sheetName val="Erfolgsplan"/>
      <sheetName val="Vermögensplan"/>
      <sheetName val="Personalplan"/>
      <sheetName val="Investitionsplan"/>
      <sheetName val="Planbilanz"/>
      <sheetName val="SfF-Deckblatt WP 16-19"/>
      <sheetName val="SfF-Erfolgsplan WP 16-19"/>
      <sheetName val="SfF-Vermögensplan WP 16-19"/>
      <sheetName val="SfF-Personalplan WP 16-19"/>
      <sheetName val="SfF-Investitionsplan WP 16-19"/>
      <sheetName val="SfF-Deckblatt WP 15"/>
      <sheetName val="SfF-Erfolgsplan WP 15"/>
      <sheetName val="SfF-Vermögensplan WP 15"/>
      <sheetName val="SfF-Personalplan WP 15"/>
      <sheetName val="SfF-Investitionsplan WP 15"/>
      <sheetName val="Baumaßnahmen_2015"/>
      <sheetName val="Baumaßnahmen_2016"/>
      <sheetName val="Baumaßnahmen_2017"/>
      <sheetName val="Bau Invest 2015-2016"/>
      <sheetName val="Herleitung Vermög.plan 20162017"/>
      <sheetName val="Liste Beschaffungsplan 2017"/>
      <sheetName val="ERFOLG alle Jahre "/>
      <sheetName val="STELLEN 2010-2021"/>
      <sheetName val="VERMÖGEN 2007-2021"/>
      <sheetName val="Prämissen"/>
      <sheetName val="SfF-Berichtsschema"/>
      <sheetName val="Gesamt BAB ohne ILV"/>
      <sheetName val="Gesamt BAB"/>
      <sheetName val="VV_100"/>
      <sheetName val="WGB_150"/>
      <sheetName val="Refi_200"/>
      <sheetName val="BBB_210"/>
      <sheetName val="AB-K_220"/>
      <sheetName val="Befö_230"/>
      <sheetName val="AB-W_250"/>
      <sheetName val="FG_800"/>
      <sheetName val="Sen_820"/>
      <sheetName val="WoFo_890"/>
      <sheetName val="Prä_850"/>
      <sheetName val="LBB_860"/>
      <sheetName val="Int_870"/>
      <sheetName val="Leer_2"/>
      <sheetName val="Leer_3"/>
      <sheetName val="Leer_4"/>
      <sheetName val="Ergebnisentwicklung Bereiche"/>
      <sheetName val="Tabel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ntenstamm 2001"/>
      <sheetName val="Plan Jahr"/>
      <sheetName val="Ist 1-3"/>
      <sheetName val="Daten Ist 1-3 (2)"/>
      <sheetName val="Plan Jahr 2000-2002"/>
      <sheetName val="Tabelle2"/>
      <sheetName val="I_2002"/>
      <sheetName val="Pivot"/>
      <sheetName val="Pivot SG"/>
      <sheetName val="Bereiche"/>
      <sheetName val="Kostenstellenstamm 2002"/>
      <sheetName val="Pivot GuV"/>
      <sheetName val="Pivot BA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39"/>
  <sheetViews>
    <sheetView zoomScale="60" zoomScaleNormal="60" zoomScalePageLayoutView="93" workbookViewId="0" topLeftCell="A4">
      <selection activeCell="A8" sqref="A8:G8"/>
    </sheetView>
  </sheetViews>
  <sheetFormatPr defaultColWidth="11.421875" defaultRowHeight="12.75"/>
  <cols>
    <col min="1" max="1" width="42.140625" style="7" customWidth="1"/>
    <col min="2" max="2" width="17.28125" style="7" customWidth="1"/>
    <col min="3" max="6" width="11.421875" style="7" customWidth="1"/>
    <col min="7" max="7" width="12.421875" style="7" customWidth="1"/>
    <col min="8" max="10" width="11.421875" style="7" customWidth="1"/>
  </cols>
  <sheetData>
    <row r="1" spans="1:10" s="4" customFormat="1" ht="15.75" customHeight="1">
      <c r="A1" s="1"/>
      <c r="B1" s="2"/>
      <c r="C1" s="2"/>
      <c r="D1" s="2"/>
      <c r="E1" s="2"/>
      <c r="F1" s="2"/>
      <c r="G1" s="3"/>
      <c r="H1" s="2"/>
      <c r="I1" s="2"/>
      <c r="J1" s="2"/>
    </row>
    <row r="2" spans="1:10" s="4" customFormat="1" ht="15.75" customHeight="1">
      <c r="A2" s="5"/>
      <c r="C2" s="2"/>
      <c r="D2" s="2"/>
      <c r="E2" s="2"/>
      <c r="F2" s="2"/>
      <c r="G2" s="3"/>
      <c r="H2" s="2"/>
      <c r="I2" s="2"/>
      <c r="J2" s="2"/>
    </row>
    <row r="3" spans="1:10" s="4" customFormat="1" ht="15.75" customHeight="1">
      <c r="A3" s="2"/>
      <c r="B3" s="2"/>
      <c r="C3" s="2"/>
      <c r="D3" s="2"/>
      <c r="E3" s="2"/>
      <c r="F3" s="2"/>
      <c r="G3" s="3"/>
      <c r="H3" s="2"/>
      <c r="I3" s="2"/>
      <c r="J3" s="2"/>
    </row>
    <row r="4" spans="1:7" ht="14.25">
      <c r="A4" s="6"/>
      <c r="B4" s="6"/>
      <c r="C4" s="6"/>
      <c r="D4" s="6"/>
      <c r="E4" s="6"/>
      <c r="F4" s="6"/>
      <c r="G4" s="3"/>
    </row>
    <row r="5" spans="1:7" ht="14.25">
      <c r="A5" s="6"/>
      <c r="B5" s="6"/>
      <c r="C5" s="6"/>
      <c r="D5" s="6"/>
      <c r="E5" s="6"/>
      <c r="F5" s="6"/>
      <c r="G5" s="6"/>
    </row>
    <row r="6" spans="1:7" ht="14.25">
      <c r="A6" s="6"/>
      <c r="B6" s="6"/>
      <c r="C6" s="6"/>
      <c r="D6" s="6"/>
      <c r="E6" s="6"/>
      <c r="F6" s="6"/>
      <c r="G6" s="6"/>
    </row>
    <row r="7" spans="1:7" ht="39.75" customHeight="1">
      <c r="A7" s="290" t="s">
        <v>0</v>
      </c>
      <c r="B7" s="291"/>
      <c r="C7" s="291"/>
      <c r="D7" s="291"/>
      <c r="E7" s="291"/>
      <c r="F7" s="291"/>
      <c r="G7" s="292"/>
    </row>
    <row r="8" spans="1:7" ht="39.75" customHeight="1">
      <c r="A8" s="293" t="s">
        <v>1</v>
      </c>
      <c r="B8" s="294"/>
      <c r="C8" s="294"/>
      <c r="D8" s="294"/>
      <c r="E8" s="294"/>
      <c r="F8" s="294"/>
      <c r="G8" s="295"/>
    </row>
    <row r="9" spans="1:7" ht="20.25">
      <c r="A9" s="8"/>
      <c r="B9" s="9"/>
      <c r="C9" s="10"/>
      <c r="D9" s="10"/>
      <c r="E9" s="10"/>
      <c r="F9" s="10"/>
      <c r="G9" s="11"/>
    </row>
    <row r="10" spans="1:7" ht="20.25">
      <c r="A10" s="12"/>
      <c r="B10" s="10"/>
      <c r="C10" s="10"/>
      <c r="D10" s="10"/>
      <c r="E10" s="10"/>
      <c r="F10" s="10"/>
      <c r="G10" s="11"/>
    </row>
    <row r="11" spans="1:7" ht="24.75" customHeight="1">
      <c r="A11" s="13" t="s">
        <v>2</v>
      </c>
      <c r="B11" s="296" t="s">
        <v>3</v>
      </c>
      <c r="C11" s="297"/>
      <c r="D11" s="297"/>
      <c r="E11" s="297"/>
      <c r="F11" s="297"/>
      <c r="G11" s="298"/>
    </row>
    <row r="12" spans="1:7" ht="24.75" customHeight="1">
      <c r="A12" s="13"/>
      <c r="B12" s="296" t="s">
        <v>4</v>
      </c>
      <c r="C12" s="297"/>
      <c r="D12" s="297"/>
      <c r="E12" s="297"/>
      <c r="F12" s="297"/>
      <c r="G12" s="298"/>
    </row>
    <row r="13" spans="1:7" ht="24.75" customHeight="1">
      <c r="A13" s="13" t="s">
        <v>5</v>
      </c>
      <c r="B13" s="296" t="s">
        <v>6</v>
      </c>
      <c r="C13" s="297"/>
      <c r="D13" s="297"/>
      <c r="E13" s="297"/>
      <c r="F13" s="297"/>
      <c r="G13" s="298"/>
    </row>
    <row r="14" spans="1:7" ht="24.75" customHeight="1">
      <c r="A14" s="14"/>
      <c r="B14" s="15"/>
      <c r="C14" s="16"/>
      <c r="D14" s="16"/>
      <c r="E14" s="16"/>
      <c r="F14" s="16"/>
      <c r="G14" s="17"/>
    </row>
    <row r="15" spans="1:10" s="19" customFormat="1" ht="39.75" customHeight="1">
      <c r="A15" s="299" t="s">
        <v>7</v>
      </c>
      <c r="B15" s="300"/>
      <c r="C15" s="300"/>
      <c r="D15" s="300"/>
      <c r="E15" s="300"/>
      <c r="F15" s="300"/>
      <c r="G15" s="301"/>
      <c r="H15" s="18"/>
      <c r="I15" s="18"/>
      <c r="J15" s="18"/>
    </row>
    <row r="16" spans="1:10" s="19" customFormat="1" ht="30" customHeight="1">
      <c r="A16" s="20"/>
      <c r="B16" s="21"/>
      <c r="C16" s="21"/>
      <c r="D16" s="21"/>
      <c r="E16" s="21"/>
      <c r="F16" s="21"/>
      <c r="G16" s="22"/>
      <c r="H16" s="18"/>
      <c r="I16" s="18"/>
      <c r="J16" s="18"/>
    </row>
    <row r="17" spans="1:7" ht="24.75" customHeight="1">
      <c r="A17" s="302" t="s">
        <v>8</v>
      </c>
      <c r="B17" s="303"/>
      <c r="C17" s="303"/>
      <c r="D17" s="304"/>
      <c r="E17" s="304"/>
      <c r="F17" s="304"/>
      <c r="G17" s="305"/>
    </row>
    <row r="18" spans="1:7" ht="24.75" customHeight="1">
      <c r="A18" s="302"/>
      <c r="B18" s="303"/>
      <c r="C18" s="303"/>
      <c r="D18" s="304"/>
      <c r="E18" s="304"/>
      <c r="F18" s="304"/>
      <c r="G18" s="305"/>
    </row>
    <row r="19" spans="1:7" ht="24.75" customHeight="1">
      <c r="A19" s="302" t="s">
        <v>9</v>
      </c>
      <c r="B19" s="303"/>
      <c r="C19" s="303"/>
      <c r="D19" s="304"/>
      <c r="E19" s="304"/>
      <c r="F19" s="304"/>
      <c r="G19" s="305"/>
    </row>
    <row r="20" spans="1:7" ht="24.75" customHeight="1">
      <c r="A20" s="302"/>
      <c r="B20" s="303"/>
      <c r="C20" s="303"/>
      <c r="D20" s="304"/>
      <c r="E20" s="304"/>
      <c r="F20" s="304"/>
      <c r="G20" s="305"/>
    </row>
    <row r="21" spans="1:7" ht="24.75" customHeight="1">
      <c r="A21" s="302" t="s">
        <v>10</v>
      </c>
      <c r="B21" s="303"/>
      <c r="C21" s="303"/>
      <c r="D21" s="304"/>
      <c r="E21" s="304"/>
      <c r="F21" s="304"/>
      <c r="G21" s="305"/>
    </row>
    <row r="22" spans="1:7" ht="24.75" customHeight="1">
      <c r="A22" s="302"/>
      <c r="B22" s="303"/>
      <c r="C22" s="303"/>
      <c r="D22" s="304"/>
      <c r="E22" s="304"/>
      <c r="F22" s="304"/>
      <c r="G22" s="305"/>
    </row>
    <row r="23" spans="1:7" ht="24.75" customHeight="1">
      <c r="A23" s="302" t="s">
        <v>11</v>
      </c>
      <c r="B23" s="303"/>
      <c r="C23" s="303"/>
      <c r="D23" s="304"/>
      <c r="E23" s="304"/>
      <c r="F23" s="304"/>
      <c r="G23" s="305"/>
    </row>
    <row r="24" spans="1:7" ht="24.75" customHeight="1">
      <c r="A24" s="302"/>
      <c r="B24" s="303"/>
      <c r="C24" s="303"/>
      <c r="D24" s="304"/>
      <c r="E24" s="304"/>
      <c r="F24" s="304"/>
      <c r="G24" s="305"/>
    </row>
    <row r="25" spans="1:7" ht="24.75" customHeight="1">
      <c r="A25" s="302" t="s">
        <v>12</v>
      </c>
      <c r="B25" s="303"/>
      <c r="C25" s="303"/>
      <c r="D25" s="304"/>
      <c r="E25" s="304"/>
      <c r="F25" s="304"/>
      <c r="G25" s="305"/>
    </row>
    <row r="26" spans="1:7" ht="24.75" customHeight="1">
      <c r="A26" s="302"/>
      <c r="B26" s="303"/>
      <c r="C26" s="303"/>
      <c r="D26" s="304"/>
      <c r="E26" s="304"/>
      <c r="F26" s="304"/>
      <c r="G26" s="305"/>
    </row>
    <row r="27" spans="1:7" ht="24.75" customHeight="1">
      <c r="A27" s="302"/>
      <c r="B27" s="303"/>
      <c r="C27" s="303"/>
      <c r="D27" s="304"/>
      <c r="E27" s="304"/>
      <c r="F27" s="304"/>
      <c r="G27" s="305"/>
    </row>
    <row r="28" spans="1:7" ht="24.75" customHeight="1">
      <c r="A28" s="302"/>
      <c r="B28" s="303"/>
      <c r="C28" s="303"/>
      <c r="D28" s="304"/>
      <c r="E28" s="304"/>
      <c r="F28" s="304"/>
      <c r="G28" s="305"/>
    </row>
    <row r="29" spans="1:7" ht="24.75" customHeight="1">
      <c r="A29" s="23"/>
      <c r="B29" s="24"/>
      <c r="C29" s="24"/>
      <c r="D29" s="25"/>
      <c r="E29" s="25"/>
      <c r="F29" s="25"/>
      <c r="G29" s="26"/>
    </row>
    <row r="30" spans="1:7" ht="24.75" customHeight="1">
      <c r="A30" s="23"/>
      <c r="B30" s="24"/>
      <c r="C30" s="24"/>
      <c r="D30" s="25"/>
      <c r="E30" s="25"/>
      <c r="F30" s="25"/>
      <c r="G30" s="26"/>
    </row>
    <row r="31" spans="1:7" ht="24.75" customHeight="1">
      <c r="A31" s="23"/>
      <c r="B31" s="24"/>
      <c r="C31" s="24"/>
      <c r="D31" s="25"/>
      <c r="E31" s="25"/>
      <c r="F31" s="25"/>
      <c r="G31" s="26"/>
    </row>
    <row r="32" spans="1:7" ht="24.75" customHeight="1">
      <c r="A32" s="23"/>
      <c r="B32" s="24"/>
      <c r="C32" s="24"/>
      <c r="D32" s="25"/>
      <c r="E32" s="25"/>
      <c r="F32" s="25"/>
      <c r="G32" s="26"/>
    </row>
    <row r="33" spans="1:7" ht="24.75" customHeight="1">
      <c r="A33" s="23"/>
      <c r="B33" s="24"/>
      <c r="C33" s="24"/>
      <c r="D33" s="25"/>
      <c r="E33" s="25"/>
      <c r="F33" s="25"/>
      <c r="G33" s="26"/>
    </row>
    <row r="34" spans="1:7" ht="24.75" customHeight="1">
      <c r="A34" s="27"/>
      <c r="B34" s="25"/>
      <c r="C34" s="25"/>
      <c r="D34" s="25"/>
      <c r="E34" s="25"/>
      <c r="F34" s="25"/>
      <c r="G34" s="26"/>
    </row>
    <row r="35" spans="1:7" ht="24.75" customHeight="1">
      <c r="A35" s="28"/>
      <c r="B35" s="29"/>
      <c r="C35" s="29"/>
      <c r="D35" s="29"/>
      <c r="E35" s="29"/>
      <c r="F35" s="29"/>
      <c r="G35" s="30"/>
    </row>
    <row r="36" spans="1:7" ht="24.75" customHeight="1">
      <c r="A36" s="31"/>
      <c r="B36" s="31"/>
      <c r="C36" s="31"/>
      <c r="D36" s="31"/>
      <c r="E36" s="31"/>
      <c r="F36" s="31"/>
      <c r="G36" s="31"/>
    </row>
    <row r="37" spans="1:7" ht="24.75" customHeight="1">
      <c r="A37" s="31"/>
      <c r="B37" s="31"/>
      <c r="C37" s="31"/>
      <c r="D37" s="31"/>
      <c r="E37" s="31"/>
      <c r="F37" s="31"/>
      <c r="G37" s="31"/>
    </row>
    <row r="38" spans="1:7" ht="24.75" customHeight="1">
      <c r="A38" s="32"/>
      <c r="B38" s="32"/>
      <c r="C38" s="32"/>
      <c r="D38" s="32"/>
      <c r="E38" s="33"/>
      <c r="F38" s="33"/>
      <c r="G38" s="33"/>
    </row>
    <row r="39" spans="1:7" ht="24.75" customHeight="1">
      <c r="A39" s="32"/>
      <c r="B39" s="32"/>
      <c r="C39" s="32"/>
      <c r="D39" s="32"/>
      <c r="E39" s="33"/>
      <c r="F39" s="33"/>
      <c r="G39" s="33"/>
    </row>
  </sheetData>
  <sheetProtection/>
  <mergeCells count="12">
    <mergeCell ref="A17:G18"/>
    <mergeCell ref="A19:G20"/>
    <mergeCell ref="A21:G22"/>
    <mergeCell ref="A23:G24"/>
    <mergeCell ref="A25:G26"/>
    <mergeCell ref="A27:G28"/>
    <mergeCell ref="A7:G7"/>
    <mergeCell ref="A8:G8"/>
    <mergeCell ref="B11:G11"/>
    <mergeCell ref="B12:G12"/>
    <mergeCell ref="B13:G13"/>
    <mergeCell ref="A15:G15"/>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41"/>
  <sheetViews>
    <sheetView view="pageLayout" zoomScale="60" zoomScaleNormal="50" zoomScalePageLayoutView="60" workbookViewId="0" topLeftCell="B1">
      <selection activeCell="M18" sqref="M18"/>
    </sheetView>
  </sheetViews>
  <sheetFormatPr defaultColWidth="7.8515625" defaultRowHeight="12.75" outlineLevelRow="1"/>
  <cols>
    <col min="1" max="1" width="6.140625" style="34" customWidth="1"/>
    <col min="2" max="2" width="30.57421875" style="34" customWidth="1"/>
    <col min="3" max="8" width="10.7109375" style="34" customWidth="1"/>
    <col min="9" max="9" width="11.00390625" style="34" bestFit="1" customWidth="1"/>
    <col min="10" max="13" width="10.7109375" style="34" customWidth="1"/>
    <col min="14" max="16384" width="7.8515625" style="34" customWidth="1"/>
  </cols>
  <sheetData>
    <row r="1" spans="1:13" ht="18">
      <c r="A1" s="311" t="s">
        <v>8</v>
      </c>
      <c r="B1" s="312"/>
      <c r="C1" s="312"/>
      <c r="D1" s="312"/>
      <c r="E1" s="312"/>
      <c r="F1" s="312"/>
      <c r="G1" s="312"/>
      <c r="H1" s="312"/>
      <c r="I1" s="312"/>
      <c r="J1" s="312"/>
      <c r="K1" s="312"/>
      <c r="L1" s="312"/>
      <c r="M1" s="313"/>
    </row>
    <row r="2" spans="1:13" ht="18.75" customHeight="1">
      <c r="A2" s="314" t="s">
        <v>13</v>
      </c>
      <c r="B2" s="315"/>
      <c r="C2" s="316" t="s">
        <v>1</v>
      </c>
      <c r="D2" s="316"/>
      <c r="E2" s="316"/>
      <c r="F2" s="316"/>
      <c r="G2" s="316"/>
      <c r="H2" s="316"/>
      <c r="I2" s="316"/>
      <c r="J2" s="317"/>
      <c r="K2" s="317"/>
      <c r="L2" s="317"/>
      <c r="M2" s="318"/>
    </row>
    <row r="3" spans="1:13" ht="15.75" customHeight="1">
      <c r="A3" s="314" t="s">
        <v>14</v>
      </c>
      <c r="B3" s="315"/>
      <c r="C3" s="35"/>
      <c r="D3" s="35"/>
      <c r="E3" s="35"/>
      <c r="F3" s="35"/>
      <c r="G3" s="319" t="s">
        <v>15</v>
      </c>
      <c r="H3" s="320"/>
      <c r="I3" s="320"/>
      <c r="J3" s="320"/>
      <c r="K3" s="320"/>
      <c r="L3" s="320"/>
      <c r="M3" s="321"/>
    </row>
    <row r="4" spans="1:13" ht="15.75" customHeight="1">
      <c r="A4" s="322"/>
      <c r="B4" s="323"/>
      <c r="C4" s="36"/>
      <c r="D4" s="36"/>
      <c r="E4" s="36"/>
      <c r="F4" s="35"/>
      <c r="G4" s="324" t="s">
        <v>16</v>
      </c>
      <c r="H4" s="325"/>
      <c r="I4" s="326"/>
      <c r="J4" s="326"/>
      <c r="K4" s="327"/>
      <c r="L4" s="324" t="s">
        <v>17</v>
      </c>
      <c r="M4" s="328"/>
    </row>
    <row r="5" spans="1:13" ht="12.75" customHeight="1">
      <c r="A5" s="306" t="s">
        <v>18</v>
      </c>
      <c r="B5" s="307"/>
      <c r="C5" s="37" t="s">
        <v>19</v>
      </c>
      <c r="D5" s="37" t="s">
        <v>19</v>
      </c>
      <c r="E5" s="37" t="s">
        <v>20</v>
      </c>
      <c r="F5" s="37" t="s">
        <v>21</v>
      </c>
      <c r="G5" s="38" t="s">
        <v>22</v>
      </c>
      <c r="H5" s="38" t="s">
        <v>23</v>
      </c>
      <c r="I5" s="38" t="s">
        <v>24</v>
      </c>
      <c r="J5" s="38" t="s">
        <v>25</v>
      </c>
      <c r="K5" s="37" t="s">
        <v>26</v>
      </c>
      <c r="L5" s="39" t="s">
        <v>26</v>
      </c>
      <c r="M5" s="40" t="s">
        <v>26</v>
      </c>
    </row>
    <row r="6" spans="1:13" ht="12.75">
      <c r="A6" s="41"/>
      <c r="B6" s="42"/>
      <c r="C6" s="43">
        <v>2015</v>
      </c>
      <c r="D6" s="43">
        <v>2016</v>
      </c>
      <c r="E6" s="43">
        <v>2017</v>
      </c>
      <c r="F6" s="43">
        <v>2017</v>
      </c>
      <c r="G6" s="44">
        <v>2018</v>
      </c>
      <c r="H6" s="44">
        <v>2018</v>
      </c>
      <c r="I6" s="44">
        <v>2018</v>
      </c>
      <c r="J6" s="44">
        <v>2018</v>
      </c>
      <c r="K6" s="45">
        <v>2019</v>
      </c>
      <c r="L6" s="46">
        <v>2020</v>
      </c>
      <c r="M6" s="45">
        <v>2021</v>
      </c>
    </row>
    <row r="7" spans="1:13" ht="18" customHeight="1">
      <c r="A7" s="47" t="s">
        <v>27</v>
      </c>
      <c r="B7" s="308" t="s">
        <v>28</v>
      </c>
      <c r="C7" s="309"/>
      <c r="D7" s="309"/>
      <c r="E7" s="309"/>
      <c r="F7" s="309"/>
      <c r="G7" s="309"/>
      <c r="H7" s="309"/>
      <c r="I7" s="309"/>
      <c r="J7" s="309"/>
      <c r="K7" s="309"/>
      <c r="L7" s="309"/>
      <c r="M7" s="310"/>
    </row>
    <row r="8" spans="1:13" ht="18" customHeight="1">
      <c r="A8" s="48">
        <v>1</v>
      </c>
      <c r="B8" s="49" t="s">
        <v>29</v>
      </c>
      <c r="C8" s="49">
        <v>32187.07787</v>
      </c>
      <c r="D8" s="49">
        <v>33189.11655</v>
      </c>
      <c r="E8" s="49">
        <v>34629.49072</v>
      </c>
      <c r="F8" s="49">
        <f aca="true" t="shared" si="0" ref="F8:F16">+E8</f>
        <v>34629.49072</v>
      </c>
      <c r="G8" s="49">
        <f>ROUND($J8/4*1,0)</f>
        <v>8742</v>
      </c>
      <c r="H8" s="49">
        <f>ROUND($J8/4*2,0)</f>
        <v>17483</v>
      </c>
      <c r="I8" s="49">
        <f>ROUND($J8/4*3,0)</f>
        <v>26225</v>
      </c>
      <c r="J8" s="50">
        <v>34966.5588</v>
      </c>
      <c r="K8" s="50">
        <v>35434.95020000001</v>
      </c>
      <c r="L8" s="50">
        <v>35735.734</v>
      </c>
      <c r="M8" s="50">
        <v>35678.606</v>
      </c>
    </row>
    <row r="9" spans="1:13" s="56" customFormat="1" ht="25.5">
      <c r="A9" s="51" t="s">
        <v>30</v>
      </c>
      <c r="B9" s="52" t="s">
        <v>31</v>
      </c>
      <c r="C9" s="53">
        <v>19187</v>
      </c>
      <c r="D9" s="53">
        <v>18700</v>
      </c>
      <c r="E9" s="53">
        <v>19135</v>
      </c>
      <c r="F9" s="53">
        <f t="shared" si="0"/>
        <v>19135</v>
      </c>
      <c r="G9" s="53">
        <f aca="true" t="shared" si="1" ref="G9:G16">ROUND($J9/4*1,0)</f>
        <v>4873</v>
      </c>
      <c r="H9" s="53">
        <f aca="true" t="shared" si="2" ref="H9:H16">ROUND($J9/4*2,0)</f>
        <v>9746</v>
      </c>
      <c r="I9" s="53">
        <f aca="true" t="shared" si="3" ref="I9:I16">ROUND($J9/4*3,0)</f>
        <v>14618</v>
      </c>
      <c r="J9" s="54">
        <v>19491</v>
      </c>
      <c r="K9" s="54">
        <v>20035</v>
      </c>
      <c r="L9" s="55">
        <v>20035</v>
      </c>
      <c r="M9" s="55">
        <v>20035</v>
      </c>
    </row>
    <row r="10" spans="1:13" ht="18" customHeight="1">
      <c r="A10" s="48" t="s">
        <v>32</v>
      </c>
      <c r="B10" s="52" t="s">
        <v>33</v>
      </c>
      <c r="C10" s="53">
        <v>0</v>
      </c>
      <c r="D10" s="53">
        <v>0</v>
      </c>
      <c r="E10" s="53">
        <v>0</v>
      </c>
      <c r="F10" s="53">
        <f t="shared" si="0"/>
        <v>0</v>
      </c>
      <c r="G10" s="53">
        <f t="shared" si="1"/>
        <v>0</v>
      </c>
      <c r="H10" s="53">
        <f t="shared" si="2"/>
        <v>0</v>
      </c>
      <c r="I10" s="53">
        <f t="shared" si="3"/>
        <v>0</v>
      </c>
      <c r="J10" s="57">
        <v>0</v>
      </c>
      <c r="K10" s="57">
        <v>0</v>
      </c>
      <c r="L10" s="58">
        <v>0</v>
      </c>
      <c r="M10" s="58">
        <v>0</v>
      </c>
    </row>
    <row r="11" spans="1:13" ht="18" customHeight="1">
      <c r="A11" s="48" t="s">
        <v>34</v>
      </c>
      <c r="B11" s="59" t="s">
        <v>35</v>
      </c>
      <c r="C11" s="53">
        <v>0</v>
      </c>
      <c r="D11" s="53">
        <v>0</v>
      </c>
      <c r="E11" s="53">
        <v>0</v>
      </c>
      <c r="F11" s="53">
        <f t="shared" si="0"/>
        <v>0</v>
      </c>
      <c r="G11" s="53">
        <f t="shared" si="1"/>
        <v>0</v>
      </c>
      <c r="H11" s="53">
        <f t="shared" si="2"/>
        <v>0</v>
      </c>
      <c r="I11" s="53">
        <f t="shared" si="3"/>
        <v>0</v>
      </c>
      <c r="J11" s="57">
        <v>0</v>
      </c>
      <c r="K11" s="57">
        <v>0</v>
      </c>
      <c r="L11" s="58">
        <v>0</v>
      </c>
      <c r="M11" s="58">
        <v>0</v>
      </c>
    </row>
    <row r="12" spans="1:13" ht="18" customHeight="1">
      <c r="A12" s="48" t="s">
        <v>36</v>
      </c>
      <c r="B12" s="59" t="s">
        <v>37</v>
      </c>
      <c r="C12" s="53">
        <v>0</v>
      </c>
      <c r="D12" s="53">
        <v>0</v>
      </c>
      <c r="E12" s="53">
        <v>0</v>
      </c>
      <c r="F12" s="53">
        <f t="shared" si="0"/>
        <v>0</v>
      </c>
      <c r="G12" s="53">
        <f t="shared" si="1"/>
        <v>0</v>
      </c>
      <c r="H12" s="53">
        <f t="shared" si="2"/>
        <v>0</v>
      </c>
      <c r="I12" s="53">
        <f t="shared" si="3"/>
        <v>0</v>
      </c>
      <c r="J12" s="57">
        <v>0</v>
      </c>
      <c r="K12" s="57">
        <v>0</v>
      </c>
      <c r="L12" s="58">
        <v>0</v>
      </c>
      <c r="M12" s="58">
        <v>0</v>
      </c>
    </row>
    <row r="13" spans="1:13" ht="18" customHeight="1">
      <c r="A13" s="48" t="s">
        <v>38</v>
      </c>
      <c r="B13" s="60" t="s">
        <v>39</v>
      </c>
      <c r="C13" s="53">
        <v>0</v>
      </c>
      <c r="D13" s="53">
        <v>0</v>
      </c>
      <c r="E13" s="53">
        <v>0</v>
      </c>
      <c r="F13" s="53">
        <f t="shared" si="0"/>
        <v>0</v>
      </c>
      <c r="G13" s="53">
        <f t="shared" si="1"/>
        <v>0</v>
      </c>
      <c r="H13" s="53">
        <f t="shared" si="2"/>
        <v>0</v>
      </c>
      <c r="I13" s="53">
        <f t="shared" si="3"/>
        <v>0</v>
      </c>
      <c r="J13" s="57">
        <v>0</v>
      </c>
      <c r="K13" s="57">
        <v>0</v>
      </c>
      <c r="L13" s="58">
        <v>0</v>
      </c>
      <c r="M13" s="58">
        <v>0</v>
      </c>
    </row>
    <row r="14" spans="1:13" ht="18" customHeight="1">
      <c r="A14" s="48">
        <v>2</v>
      </c>
      <c r="B14" s="61" t="s">
        <v>40</v>
      </c>
      <c r="C14" s="62">
        <v>48.42073</v>
      </c>
      <c r="D14" s="62">
        <v>0</v>
      </c>
      <c r="E14" s="62">
        <v>0</v>
      </c>
      <c r="F14" s="62">
        <f t="shared" si="0"/>
        <v>0</v>
      </c>
      <c r="G14" s="62">
        <f t="shared" si="1"/>
        <v>0</v>
      </c>
      <c r="H14" s="62">
        <f t="shared" si="2"/>
        <v>0</v>
      </c>
      <c r="I14" s="62">
        <f t="shared" si="3"/>
        <v>0</v>
      </c>
      <c r="J14" s="63">
        <v>0</v>
      </c>
      <c r="K14" s="63">
        <v>0</v>
      </c>
      <c r="L14" s="64">
        <v>0</v>
      </c>
      <c r="M14" s="64">
        <v>0</v>
      </c>
    </row>
    <row r="15" spans="1:13" ht="18" customHeight="1">
      <c r="A15" s="48">
        <v>3</v>
      </c>
      <c r="B15" s="62" t="s">
        <v>41</v>
      </c>
      <c r="C15" s="62">
        <v>13338.96534</v>
      </c>
      <c r="D15" s="62">
        <v>14625.54768</v>
      </c>
      <c r="E15" s="62">
        <v>14913.812</v>
      </c>
      <c r="F15" s="62">
        <f t="shared" si="0"/>
        <v>14913.812</v>
      </c>
      <c r="G15" s="62">
        <f t="shared" si="1"/>
        <v>3611</v>
      </c>
      <c r="H15" s="62">
        <f t="shared" si="2"/>
        <v>7221</v>
      </c>
      <c r="I15" s="62">
        <f t="shared" si="3"/>
        <v>10832</v>
      </c>
      <c r="J15" s="63">
        <v>14442.613</v>
      </c>
      <c r="K15" s="63">
        <v>14587.178</v>
      </c>
      <c r="L15" s="64">
        <v>14414.909</v>
      </c>
      <c r="M15" s="64">
        <v>14227.029999999999</v>
      </c>
    </row>
    <row r="16" spans="1:13" ht="18" customHeight="1">
      <c r="A16" s="48" t="s">
        <v>42</v>
      </c>
      <c r="B16" s="52" t="s">
        <v>43</v>
      </c>
      <c r="C16" s="53">
        <v>11222.38008</v>
      </c>
      <c r="D16" s="53">
        <v>11381.169969999999</v>
      </c>
      <c r="E16" s="53">
        <v>11926.595</v>
      </c>
      <c r="F16" s="53">
        <f t="shared" si="0"/>
        <v>11926.595</v>
      </c>
      <c r="G16" s="53">
        <f t="shared" si="1"/>
        <v>3009</v>
      </c>
      <c r="H16" s="53">
        <f t="shared" si="2"/>
        <v>6017</v>
      </c>
      <c r="I16" s="53">
        <f t="shared" si="3"/>
        <v>9026</v>
      </c>
      <c r="J16" s="57">
        <v>12034.997</v>
      </c>
      <c r="K16" s="57">
        <v>12150.93</v>
      </c>
      <c r="L16" s="58">
        <v>11997.886</v>
      </c>
      <c r="M16" s="58">
        <v>11821.139</v>
      </c>
    </row>
    <row r="17" spans="1:13" s="67" customFormat="1" ht="18" customHeight="1">
      <c r="A17" s="48">
        <v>5</v>
      </c>
      <c r="B17" s="65" t="s">
        <v>44</v>
      </c>
      <c r="C17" s="65">
        <f>C8+C14+C15</f>
        <v>45574.46394</v>
      </c>
      <c r="D17" s="65">
        <f aca="true" t="shared" si="4" ref="D17:M17">D8+D14+D15</f>
        <v>47814.664229999995</v>
      </c>
      <c r="E17" s="65">
        <f t="shared" si="4"/>
        <v>49543.30272</v>
      </c>
      <c r="F17" s="65">
        <f t="shared" si="4"/>
        <v>49543.30272</v>
      </c>
      <c r="G17" s="65">
        <f t="shared" si="4"/>
        <v>12353</v>
      </c>
      <c r="H17" s="65">
        <f t="shared" si="4"/>
        <v>24704</v>
      </c>
      <c r="I17" s="65">
        <f t="shared" si="4"/>
        <v>37057</v>
      </c>
      <c r="J17" s="65">
        <f t="shared" si="4"/>
        <v>49409.1718</v>
      </c>
      <c r="K17" s="65">
        <f t="shared" si="4"/>
        <v>50022.12820000001</v>
      </c>
      <c r="L17" s="65">
        <f t="shared" si="4"/>
        <v>50150.643</v>
      </c>
      <c r="M17" s="66">
        <f t="shared" si="4"/>
        <v>49905.636</v>
      </c>
    </row>
    <row r="18" spans="1:13" ht="18" customHeight="1">
      <c r="A18" s="48">
        <v>6</v>
      </c>
      <c r="B18" s="62" t="s">
        <v>45</v>
      </c>
      <c r="C18" s="62">
        <v>2209.17078</v>
      </c>
      <c r="D18" s="62">
        <v>2537.5970599999996</v>
      </c>
      <c r="E18" s="62">
        <v>2724.1</v>
      </c>
      <c r="F18" s="62">
        <f>+E18</f>
        <v>2724.1</v>
      </c>
      <c r="G18" s="62">
        <f>ROUND($J18/4*1,0)</f>
        <v>681</v>
      </c>
      <c r="H18" s="62">
        <f>ROUND($J18/4*2,0)</f>
        <v>1362</v>
      </c>
      <c r="I18" s="62">
        <f>ROUND($J18/4*3,0)</f>
        <v>2043</v>
      </c>
      <c r="J18" s="63">
        <v>2724.1</v>
      </c>
      <c r="K18" s="63">
        <v>2724.1</v>
      </c>
      <c r="L18" s="64">
        <v>2761.1</v>
      </c>
      <c r="M18" s="64">
        <v>2761.1</v>
      </c>
    </row>
    <row r="19" spans="1:13" ht="18" customHeight="1">
      <c r="A19" s="48">
        <v>7</v>
      </c>
      <c r="B19" s="62" t="s">
        <v>46</v>
      </c>
      <c r="C19" s="62">
        <v>1181.87789</v>
      </c>
      <c r="D19" s="62">
        <v>1932.18504</v>
      </c>
      <c r="E19" s="62">
        <v>2485</v>
      </c>
      <c r="F19" s="62">
        <f>+E19</f>
        <v>2485</v>
      </c>
      <c r="G19" s="62">
        <f>ROUND($J19/4*1,0)</f>
        <v>618</v>
      </c>
      <c r="H19" s="62">
        <f>ROUND($J19/4*2,0)</f>
        <v>1235</v>
      </c>
      <c r="I19" s="62">
        <f>ROUND($J19/4*3,0)</f>
        <v>1853</v>
      </c>
      <c r="J19" s="63">
        <v>2470</v>
      </c>
      <c r="K19" s="63">
        <v>2470</v>
      </c>
      <c r="L19" s="64">
        <v>2670</v>
      </c>
      <c r="M19" s="64">
        <v>2670</v>
      </c>
    </row>
    <row r="20" spans="1:13" ht="18" customHeight="1">
      <c r="A20" s="48">
        <v>8</v>
      </c>
      <c r="B20" s="62" t="s">
        <v>47</v>
      </c>
      <c r="C20" s="62">
        <v>31886.98119</v>
      </c>
      <c r="D20" s="62">
        <v>32695.750569999997</v>
      </c>
      <c r="E20" s="62">
        <v>33898.186</v>
      </c>
      <c r="F20" s="62">
        <f>+E20</f>
        <v>33898.186</v>
      </c>
      <c r="G20" s="62">
        <f>ROUND($J20/4*1,0)</f>
        <v>8589</v>
      </c>
      <c r="H20" s="62">
        <f>ROUND($J20/4*2,0)</f>
        <v>17178</v>
      </c>
      <c r="I20" s="62">
        <f>ROUND($J20/4*3,0)</f>
        <v>25766</v>
      </c>
      <c r="J20" s="63">
        <v>34355.007</v>
      </c>
      <c r="K20" s="63">
        <v>34974.746</v>
      </c>
      <c r="L20" s="64">
        <v>34931.869999999995</v>
      </c>
      <c r="M20" s="64">
        <v>34792.717000000004</v>
      </c>
    </row>
    <row r="21" spans="1:13" ht="18" customHeight="1">
      <c r="A21" s="48">
        <v>9</v>
      </c>
      <c r="B21" s="62" t="s">
        <v>48</v>
      </c>
      <c r="C21" s="62">
        <v>1976.82058</v>
      </c>
      <c r="D21" s="62">
        <v>1993.3695400000001</v>
      </c>
      <c r="E21" s="62">
        <v>2033.64</v>
      </c>
      <c r="F21" s="62">
        <f>+E21</f>
        <v>2033.64</v>
      </c>
      <c r="G21" s="62">
        <f>ROUND($J21/4*1,0)</f>
        <v>502</v>
      </c>
      <c r="H21" s="62">
        <f>ROUND($J21/4*2,0)</f>
        <v>1004</v>
      </c>
      <c r="I21" s="62">
        <f>ROUND($J21/4*3,0)</f>
        <v>1506</v>
      </c>
      <c r="J21" s="63">
        <v>2008.64</v>
      </c>
      <c r="K21" s="63">
        <v>2008.64</v>
      </c>
      <c r="L21" s="64">
        <v>2003.64</v>
      </c>
      <c r="M21" s="64">
        <v>1998.64</v>
      </c>
    </row>
    <row r="22" spans="1:13" ht="18" customHeight="1">
      <c r="A22" s="48">
        <v>10</v>
      </c>
      <c r="B22" s="62" t="s">
        <v>49</v>
      </c>
      <c r="C22" s="62">
        <v>8273.21601</v>
      </c>
      <c r="D22" s="62">
        <v>8639.85918</v>
      </c>
      <c r="E22" s="62">
        <v>8414.517</v>
      </c>
      <c r="F22" s="62">
        <f>+E22</f>
        <v>8414.517</v>
      </c>
      <c r="G22" s="62">
        <f>ROUND($J22/4*1,0)</f>
        <v>1968</v>
      </c>
      <c r="H22" s="62">
        <f>ROUND($J22/4*2,0)</f>
        <v>3935</v>
      </c>
      <c r="I22" s="62">
        <f>ROUND($J22/4*3,0)</f>
        <v>5903</v>
      </c>
      <c r="J22" s="63">
        <v>7870.565</v>
      </c>
      <c r="K22" s="63">
        <v>7877.782</v>
      </c>
      <c r="L22" s="64">
        <v>7831.173</v>
      </c>
      <c r="M22" s="64">
        <v>7744.319</v>
      </c>
    </row>
    <row r="23" spans="1:13" s="67" customFormat="1" ht="18" customHeight="1">
      <c r="A23" s="48">
        <v>11</v>
      </c>
      <c r="B23" s="65" t="s">
        <v>50</v>
      </c>
      <c r="C23" s="65">
        <f aca="true" t="shared" si="5" ref="C23:M23">SUM(C18:C22)</f>
        <v>45528.06645</v>
      </c>
      <c r="D23" s="65">
        <f aca="true" t="shared" si="6" ref="D23:I23">SUM(D18:D22)</f>
        <v>47798.76138999999</v>
      </c>
      <c r="E23" s="65">
        <f t="shared" si="6"/>
        <v>49555.443</v>
      </c>
      <c r="F23" s="65">
        <f t="shared" si="6"/>
        <v>49555.443</v>
      </c>
      <c r="G23" s="65">
        <f t="shared" si="6"/>
        <v>12358</v>
      </c>
      <c r="H23" s="65">
        <f t="shared" si="6"/>
        <v>24714</v>
      </c>
      <c r="I23" s="65">
        <f t="shared" si="6"/>
        <v>37071</v>
      </c>
      <c r="J23" s="68">
        <f t="shared" si="5"/>
        <v>49428.312</v>
      </c>
      <c r="K23" s="68">
        <f t="shared" si="5"/>
        <v>50055.268</v>
      </c>
      <c r="L23" s="69">
        <f t="shared" si="5"/>
        <v>50197.782999999996</v>
      </c>
      <c r="M23" s="69">
        <f t="shared" si="5"/>
        <v>49966.776000000005</v>
      </c>
    </row>
    <row r="24" spans="1:13" s="67" customFormat="1" ht="18" customHeight="1">
      <c r="A24" s="48">
        <v>12</v>
      </c>
      <c r="B24" s="70" t="s">
        <v>51</v>
      </c>
      <c r="C24" s="70">
        <f>C17-C23</f>
        <v>46.39749000000302</v>
      </c>
      <c r="D24" s="70">
        <f aca="true" t="shared" si="7" ref="D24:M24">D17-D23</f>
        <v>15.90284000000247</v>
      </c>
      <c r="E24" s="70">
        <f t="shared" si="7"/>
        <v>-12.14027999999962</v>
      </c>
      <c r="F24" s="70">
        <f t="shared" si="7"/>
        <v>-12.14027999999962</v>
      </c>
      <c r="G24" s="70">
        <f t="shared" si="7"/>
        <v>-5</v>
      </c>
      <c r="H24" s="70">
        <f t="shared" si="7"/>
        <v>-10</v>
      </c>
      <c r="I24" s="70">
        <f t="shared" si="7"/>
        <v>-14</v>
      </c>
      <c r="J24" s="70">
        <f t="shared" si="7"/>
        <v>-19.14020000000164</v>
      </c>
      <c r="K24" s="70">
        <f t="shared" si="7"/>
        <v>-33.13979999998992</v>
      </c>
      <c r="L24" s="70">
        <f t="shared" si="7"/>
        <v>-47.13999999999942</v>
      </c>
      <c r="M24" s="71">
        <f t="shared" si="7"/>
        <v>-61.140000000006694</v>
      </c>
    </row>
    <row r="25" spans="1:13" ht="18" customHeight="1">
      <c r="A25" s="48">
        <v>13</v>
      </c>
      <c r="B25" s="62" t="s">
        <v>52</v>
      </c>
      <c r="C25" s="62">
        <v>0</v>
      </c>
      <c r="D25" s="62">
        <v>0</v>
      </c>
      <c r="E25" s="62">
        <v>0</v>
      </c>
      <c r="F25" s="62">
        <v>0</v>
      </c>
      <c r="G25" s="62">
        <f>ROUND($J25/4*1,0)</f>
        <v>0</v>
      </c>
      <c r="H25" s="62">
        <f>ROUND($J25/4*2,0)</f>
        <v>0</v>
      </c>
      <c r="I25" s="62">
        <f>ROUND($J25/4*3,0)</f>
        <v>0</v>
      </c>
      <c r="J25" s="63">
        <v>0</v>
      </c>
      <c r="K25" s="63">
        <v>0</v>
      </c>
      <c r="L25" s="64">
        <v>0</v>
      </c>
      <c r="M25" s="64">
        <v>0</v>
      </c>
    </row>
    <row r="26" spans="1:13" ht="18" customHeight="1">
      <c r="A26" s="48">
        <v>14</v>
      </c>
      <c r="B26" s="62" t="s">
        <v>53</v>
      </c>
      <c r="C26" s="62">
        <v>4.84892</v>
      </c>
      <c r="D26" s="62">
        <v>14.07639</v>
      </c>
      <c r="E26" s="62">
        <v>21</v>
      </c>
      <c r="F26" s="62">
        <f>+E26</f>
        <v>21</v>
      </c>
      <c r="G26" s="62">
        <f>ROUND($J26/4*1,0)</f>
        <v>7</v>
      </c>
      <c r="H26" s="62">
        <f>ROUND($J26/4*2,0)</f>
        <v>14</v>
      </c>
      <c r="I26" s="62">
        <f>ROUND($J26/4*3,0)</f>
        <v>21</v>
      </c>
      <c r="J26" s="63">
        <v>28</v>
      </c>
      <c r="K26" s="63">
        <v>42</v>
      </c>
      <c r="L26" s="64">
        <v>56</v>
      </c>
      <c r="M26" s="64">
        <v>70</v>
      </c>
    </row>
    <row r="27" spans="1:13" ht="18" customHeight="1">
      <c r="A27" s="48">
        <v>15</v>
      </c>
      <c r="B27" s="62" t="s">
        <v>54</v>
      </c>
      <c r="C27" s="62">
        <v>17.35889</v>
      </c>
      <c r="D27" s="62">
        <v>0</v>
      </c>
      <c r="E27" s="62">
        <v>0</v>
      </c>
      <c r="F27" s="62">
        <f>+E27</f>
        <v>0</v>
      </c>
      <c r="G27" s="62">
        <f>ROUND($J27/4*1,0)</f>
        <v>0</v>
      </c>
      <c r="H27" s="62">
        <f>ROUND($J27/4*2,0)</f>
        <v>0</v>
      </c>
      <c r="I27" s="62">
        <f>ROUND($J27/4*3,0)</f>
        <v>0</v>
      </c>
      <c r="J27" s="63">
        <v>0</v>
      </c>
      <c r="K27" s="63">
        <v>0</v>
      </c>
      <c r="L27" s="64">
        <v>0</v>
      </c>
      <c r="M27" s="64">
        <v>0</v>
      </c>
    </row>
    <row r="28" spans="1:13" s="67" customFormat="1" ht="18" customHeight="1">
      <c r="A28" s="48">
        <v>16</v>
      </c>
      <c r="B28" s="72" t="s">
        <v>55</v>
      </c>
      <c r="C28" s="72">
        <f>C25+C26-C27</f>
        <v>-12.50997</v>
      </c>
      <c r="D28" s="72">
        <f aca="true" t="shared" si="8" ref="D28:M28">D25+D26-D27</f>
        <v>14.07639</v>
      </c>
      <c r="E28" s="72">
        <f t="shared" si="8"/>
        <v>21</v>
      </c>
      <c r="F28" s="72">
        <f t="shared" si="8"/>
        <v>21</v>
      </c>
      <c r="G28" s="72">
        <f t="shared" si="8"/>
        <v>7</v>
      </c>
      <c r="H28" s="72">
        <f t="shared" si="8"/>
        <v>14</v>
      </c>
      <c r="I28" s="72">
        <f t="shared" si="8"/>
        <v>21</v>
      </c>
      <c r="J28" s="72">
        <f t="shared" si="8"/>
        <v>28</v>
      </c>
      <c r="K28" s="72">
        <f t="shared" si="8"/>
        <v>42</v>
      </c>
      <c r="L28" s="72">
        <f t="shared" si="8"/>
        <v>56</v>
      </c>
      <c r="M28" s="73">
        <f t="shared" si="8"/>
        <v>70</v>
      </c>
    </row>
    <row r="29" spans="1:13" s="67" customFormat="1" ht="24.75" customHeight="1">
      <c r="A29" s="48">
        <v>17</v>
      </c>
      <c r="B29" s="70" t="s">
        <v>56</v>
      </c>
      <c r="C29" s="70">
        <f aca="true" t="shared" si="9" ref="C29:M29">C24+C28</f>
        <v>33.88752000000302</v>
      </c>
      <c r="D29" s="70">
        <f t="shared" si="9"/>
        <v>29.97923000000247</v>
      </c>
      <c r="E29" s="70">
        <f>E24+E28</f>
        <v>8.85972000000038</v>
      </c>
      <c r="F29" s="70">
        <f>F24+F28</f>
        <v>8.85972000000038</v>
      </c>
      <c r="G29" s="70">
        <f>G24+G28</f>
        <v>2</v>
      </c>
      <c r="H29" s="70">
        <f>H24+H28</f>
        <v>4</v>
      </c>
      <c r="I29" s="70">
        <f>I24+I28</f>
        <v>7</v>
      </c>
      <c r="J29" s="74">
        <f t="shared" si="9"/>
        <v>8.859799999998359</v>
      </c>
      <c r="K29" s="74">
        <f t="shared" si="9"/>
        <v>8.860200000010082</v>
      </c>
      <c r="L29" s="75">
        <f t="shared" si="9"/>
        <v>8.860000000000582</v>
      </c>
      <c r="M29" s="75">
        <f t="shared" si="9"/>
        <v>8.859999999993306</v>
      </c>
    </row>
    <row r="30" spans="1:13" ht="18" customHeight="1">
      <c r="A30" s="48">
        <v>18</v>
      </c>
      <c r="B30" s="76" t="s">
        <v>57</v>
      </c>
      <c r="C30" s="76">
        <v>0</v>
      </c>
      <c r="D30" s="76">
        <v>0</v>
      </c>
      <c r="E30" s="76">
        <v>0</v>
      </c>
      <c r="F30" s="76">
        <f>+E30</f>
        <v>0</v>
      </c>
      <c r="G30" s="76">
        <f>ROUND($J30/4*1,0)</f>
        <v>0</v>
      </c>
      <c r="H30" s="76">
        <f>ROUND($J30/4*2,0)</f>
        <v>0</v>
      </c>
      <c r="I30" s="76">
        <f>ROUND($J30/4*3,0)</f>
        <v>0</v>
      </c>
      <c r="J30" s="77">
        <v>0</v>
      </c>
      <c r="K30" s="77">
        <v>0</v>
      </c>
      <c r="L30" s="78">
        <v>0</v>
      </c>
      <c r="M30" s="78">
        <v>0</v>
      </c>
    </row>
    <row r="31" spans="1:13" ht="18" customHeight="1">
      <c r="A31" s="48">
        <v>19</v>
      </c>
      <c r="B31" s="62" t="s">
        <v>58</v>
      </c>
      <c r="C31" s="62">
        <v>13.46794</v>
      </c>
      <c r="D31" s="62">
        <v>10.017470000000001</v>
      </c>
      <c r="E31" s="62">
        <v>8.76</v>
      </c>
      <c r="F31" s="62">
        <f>+E31</f>
        <v>8.76</v>
      </c>
      <c r="G31" s="62">
        <f>ROUND($J31/4*1,0)</f>
        <v>2</v>
      </c>
      <c r="H31" s="62">
        <f>ROUND($J31/4*2,0)</f>
        <v>4</v>
      </c>
      <c r="I31" s="62">
        <f>ROUND($J31/4*3,0)</f>
        <v>7</v>
      </c>
      <c r="J31" s="63">
        <v>8.76</v>
      </c>
      <c r="K31" s="63">
        <v>8.76</v>
      </c>
      <c r="L31" s="64">
        <v>8.76</v>
      </c>
      <c r="M31" s="64">
        <v>8.76</v>
      </c>
    </row>
    <row r="32" spans="1:13" s="67" customFormat="1" ht="18" customHeight="1">
      <c r="A32" s="79">
        <v>20</v>
      </c>
      <c r="B32" s="80" t="s">
        <v>59</v>
      </c>
      <c r="C32" s="80">
        <f aca="true" t="shared" si="10" ref="C32:M32">C29+C30-C31</f>
        <v>20.419580000003023</v>
      </c>
      <c r="D32" s="80">
        <f t="shared" si="10"/>
        <v>19.96176000000247</v>
      </c>
      <c r="E32" s="80">
        <f t="shared" si="10"/>
        <v>0.09972000000037973</v>
      </c>
      <c r="F32" s="80">
        <f t="shared" si="10"/>
        <v>0.09972000000037973</v>
      </c>
      <c r="G32" s="80">
        <f t="shared" si="10"/>
        <v>0</v>
      </c>
      <c r="H32" s="80">
        <f t="shared" si="10"/>
        <v>0</v>
      </c>
      <c r="I32" s="80">
        <f t="shared" si="10"/>
        <v>0</v>
      </c>
      <c r="J32" s="81">
        <f t="shared" si="10"/>
        <v>0.09979999999835876</v>
      </c>
      <c r="K32" s="81">
        <f t="shared" si="10"/>
        <v>0.10020000001008178</v>
      </c>
      <c r="L32" s="82">
        <f t="shared" si="10"/>
        <v>0.10000000000058229</v>
      </c>
      <c r="M32" s="82">
        <f t="shared" si="10"/>
        <v>0.09999999999330633</v>
      </c>
    </row>
    <row r="35" ht="12.75" hidden="1" outlineLevel="1"/>
    <row r="36" ht="12.75" hidden="1" outlineLevel="1">
      <c r="B36" s="34" t="s">
        <v>60</v>
      </c>
    </row>
    <row r="37" spans="1:13" ht="12.75" hidden="1" outlineLevel="1">
      <c r="A37" s="83">
        <v>83110</v>
      </c>
      <c r="B37" s="34" t="s">
        <v>61</v>
      </c>
      <c r="C37" s="34">
        <v>10891.792950000001</v>
      </c>
      <c r="D37" s="34">
        <v>11070.17472</v>
      </c>
      <c r="E37" s="34">
        <v>11200</v>
      </c>
      <c r="F37" s="34">
        <f>+E37</f>
        <v>11200</v>
      </c>
      <c r="J37" s="34">
        <v>11300</v>
      </c>
      <c r="K37" s="34">
        <v>11400</v>
      </c>
      <c r="L37" s="34">
        <v>11235</v>
      </c>
      <c r="M37" s="34">
        <v>11048.5</v>
      </c>
    </row>
    <row r="38" spans="1:13" ht="12.75" hidden="1" outlineLevel="1">
      <c r="A38" s="83">
        <v>83220</v>
      </c>
      <c r="B38" s="34" t="s">
        <v>62</v>
      </c>
      <c r="C38" s="34">
        <v>476.52764</v>
      </c>
      <c r="D38" s="34">
        <v>470.21425000000005</v>
      </c>
      <c r="E38" s="34">
        <v>939.1</v>
      </c>
      <c r="F38" s="34">
        <f>+E38</f>
        <v>939.1</v>
      </c>
      <c r="J38" s="34">
        <v>937.3</v>
      </c>
      <c r="K38" s="34">
        <v>939.1</v>
      </c>
      <c r="L38" s="34">
        <v>925.5</v>
      </c>
      <c r="M38" s="34">
        <v>910.1</v>
      </c>
    </row>
    <row r="39" spans="1:13" ht="12.75" hidden="1" outlineLevel="1">
      <c r="A39" s="83">
        <v>83230</v>
      </c>
      <c r="B39" s="34" t="s">
        <v>63</v>
      </c>
      <c r="C39" s="34">
        <v>1405.8840200000002</v>
      </c>
      <c r="D39" s="34">
        <v>1365.2945599999996</v>
      </c>
      <c r="E39" s="34">
        <v>1445.964</v>
      </c>
      <c r="F39" s="34">
        <f>+E39</f>
        <v>1445.964</v>
      </c>
      <c r="J39" s="34">
        <v>1477.884</v>
      </c>
      <c r="K39" s="34">
        <v>1515.168</v>
      </c>
      <c r="L39" s="34">
        <v>1522.38</v>
      </c>
      <c r="M39" s="34">
        <v>1525.92</v>
      </c>
    </row>
    <row r="40" ht="12.75" hidden="1" outlineLevel="1"/>
    <row r="41" ht="12.75" hidden="1" outlineLevel="1">
      <c r="B41" s="34" t="s">
        <v>64</v>
      </c>
    </row>
    <row r="42" ht="12.75" hidden="1" outlineLevel="1"/>
    <row r="43" ht="12.75" collapsed="1"/>
  </sheetData>
  <sheetProtection/>
  <mergeCells count="10">
    <mergeCell ref="A5:B5"/>
    <mergeCell ref="B7:M7"/>
    <mergeCell ref="A1:M1"/>
    <mergeCell ref="A2:B2"/>
    <mergeCell ref="C2:M2"/>
    <mergeCell ref="A3:B3"/>
    <mergeCell ref="G3:M3"/>
    <mergeCell ref="A4:B4"/>
    <mergeCell ref="G4:K4"/>
    <mergeCell ref="L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3.xml><?xml version="1.0" encoding="utf-8"?>
<worksheet xmlns="http://schemas.openxmlformats.org/spreadsheetml/2006/main" xmlns:r="http://schemas.openxmlformats.org/officeDocument/2006/relationships">
  <sheetPr>
    <tabColor rgb="FF00B0F0"/>
    <pageSetUpPr fitToPage="1"/>
  </sheetPr>
  <dimension ref="A1:J54"/>
  <sheetViews>
    <sheetView view="pageLayout" zoomScale="40" zoomScaleNormal="75" zoomScalePageLayoutView="40" workbookViewId="0" topLeftCell="A1">
      <selection activeCell="D30" sqref="D30"/>
    </sheetView>
  </sheetViews>
  <sheetFormatPr defaultColWidth="3.57421875" defaultRowHeight="12.75" outlineLevelRow="1"/>
  <cols>
    <col min="1" max="1" width="6.57421875" style="0" customWidth="1"/>
    <col min="2" max="2" width="57.8515625" style="7" bestFit="1" customWidth="1"/>
    <col min="3" max="10" width="19.421875" style="7" customWidth="1"/>
  </cols>
  <sheetData>
    <row r="1" spans="1:10" ht="18">
      <c r="A1" s="329" t="s">
        <v>9</v>
      </c>
      <c r="B1" s="330"/>
      <c r="C1" s="330"/>
      <c r="D1" s="330"/>
      <c r="E1" s="330"/>
      <c r="F1" s="330"/>
      <c r="G1" s="330"/>
      <c r="H1" s="330"/>
      <c r="I1" s="330"/>
      <c r="J1" s="331"/>
    </row>
    <row r="2" spans="1:10" ht="18" customHeight="1">
      <c r="A2" s="314" t="s">
        <v>65</v>
      </c>
      <c r="B2" s="332"/>
      <c r="C2" s="333" t="s">
        <v>1</v>
      </c>
      <c r="D2" s="333"/>
      <c r="E2" s="333"/>
      <c r="F2" s="333"/>
      <c r="G2" s="333"/>
      <c r="H2" s="333"/>
      <c r="I2" s="333"/>
      <c r="J2" s="334"/>
    </row>
    <row r="3" spans="1:10" ht="18" customHeight="1">
      <c r="A3" s="84"/>
      <c r="B3" s="85"/>
      <c r="C3" s="86"/>
      <c r="D3" s="86"/>
      <c r="E3" s="86"/>
      <c r="F3" s="86"/>
      <c r="G3" s="335" t="s">
        <v>16</v>
      </c>
      <c r="H3" s="336"/>
      <c r="I3" s="337" t="s">
        <v>17</v>
      </c>
      <c r="J3" s="336"/>
    </row>
    <row r="4" spans="1:10" ht="12.75">
      <c r="A4" s="87" t="s">
        <v>66</v>
      </c>
      <c r="B4" s="88" t="s">
        <v>67</v>
      </c>
      <c r="C4" s="37" t="s">
        <v>19</v>
      </c>
      <c r="D4" s="37" t="s">
        <v>19</v>
      </c>
      <c r="E4" s="37" t="s">
        <v>20</v>
      </c>
      <c r="F4" s="37" t="s">
        <v>21</v>
      </c>
      <c r="G4" s="37" t="s">
        <v>26</v>
      </c>
      <c r="H4" s="37" t="s">
        <v>26</v>
      </c>
      <c r="I4" s="39" t="s">
        <v>26</v>
      </c>
      <c r="J4" s="40" t="s">
        <v>26</v>
      </c>
    </row>
    <row r="5" spans="1:10" ht="12.75">
      <c r="A5" s="89"/>
      <c r="B5" s="90"/>
      <c r="C5" s="91">
        <v>2015</v>
      </c>
      <c r="D5" s="91">
        <v>2016</v>
      </c>
      <c r="E5" s="91">
        <v>2017</v>
      </c>
      <c r="F5" s="91">
        <v>2017</v>
      </c>
      <c r="G5" s="92">
        <v>2018</v>
      </c>
      <c r="H5" s="92">
        <v>2019</v>
      </c>
      <c r="I5" s="93">
        <v>2020</v>
      </c>
      <c r="J5" s="92">
        <v>2021</v>
      </c>
    </row>
    <row r="6" spans="1:10" s="97" customFormat="1" ht="14.25">
      <c r="A6" s="94">
        <v>1</v>
      </c>
      <c r="B6" s="95" t="s">
        <v>68</v>
      </c>
      <c r="C6" s="96">
        <f>SUM(C7:C12)</f>
        <v>1481.8779599999998</v>
      </c>
      <c r="D6" s="96">
        <f aca="true" t="shared" si="0" ref="D6:J6">SUM(D7:D12)</f>
        <v>1412.594</v>
      </c>
      <c r="E6" s="96">
        <f t="shared" si="0"/>
        <v>3530.2000000000003</v>
      </c>
      <c r="F6" s="96">
        <f t="shared" si="0"/>
        <v>3530.2000000000003</v>
      </c>
      <c r="G6" s="96">
        <f t="shared" si="0"/>
        <v>1800</v>
      </c>
      <c r="H6" s="96">
        <f t="shared" si="0"/>
        <v>1800</v>
      </c>
      <c r="I6" s="96">
        <f t="shared" si="0"/>
        <v>1800</v>
      </c>
      <c r="J6" s="96">
        <f t="shared" si="0"/>
        <v>1800</v>
      </c>
    </row>
    <row r="7" spans="1:10" s="97" customFormat="1" ht="14.25">
      <c r="A7" s="94">
        <v>2</v>
      </c>
      <c r="B7" s="98" t="s">
        <v>69</v>
      </c>
      <c r="C7" s="99">
        <v>110.39275</v>
      </c>
      <c r="D7" s="99">
        <v>16.376</v>
      </c>
      <c r="E7" s="99">
        <v>128.8</v>
      </c>
      <c r="F7" s="96">
        <f>+E7</f>
        <v>128.8</v>
      </c>
      <c r="G7" s="96">
        <v>100</v>
      </c>
      <c r="H7" s="96">
        <v>100</v>
      </c>
      <c r="I7" s="96">
        <v>100</v>
      </c>
      <c r="J7" s="96">
        <v>100</v>
      </c>
    </row>
    <row r="8" spans="1:10" s="97" customFormat="1" ht="14.25">
      <c r="A8" s="94">
        <v>3</v>
      </c>
      <c r="B8" s="98" t="s">
        <v>70</v>
      </c>
      <c r="C8" s="99">
        <v>536.46711</v>
      </c>
      <c r="D8" s="99">
        <v>629.386</v>
      </c>
      <c r="E8" s="99">
        <v>1997.4</v>
      </c>
      <c r="F8" s="96">
        <f aca="true" t="shared" si="1" ref="F8:F13">+E8</f>
        <v>1997.4</v>
      </c>
      <c r="G8" s="96">
        <v>700</v>
      </c>
      <c r="H8" s="96">
        <v>700</v>
      </c>
      <c r="I8" s="96">
        <v>700</v>
      </c>
      <c r="J8" s="96">
        <v>700</v>
      </c>
    </row>
    <row r="9" spans="1:10" s="97" customFormat="1" ht="14.25">
      <c r="A9" s="94">
        <v>4</v>
      </c>
      <c r="B9" s="98" t="s">
        <v>71</v>
      </c>
      <c r="C9" s="99">
        <v>299.32966</v>
      </c>
      <c r="D9" s="99">
        <v>82.44</v>
      </c>
      <c r="E9" s="99">
        <v>300</v>
      </c>
      <c r="F9" s="96">
        <f t="shared" si="1"/>
        <v>300</v>
      </c>
      <c r="G9" s="96">
        <v>300</v>
      </c>
      <c r="H9" s="96">
        <v>300</v>
      </c>
      <c r="I9" s="96">
        <v>300</v>
      </c>
      <c r="J9" s="96">
        <v>300</v>
      </c>
    </row>
    <row r="10" spans="1:10" s="97" customFormat="1" ht="14.25">
      <c r="A10" s="94">
        <v>5</v>
      </c>
      <c r="B10" s="100" t="s">
        <v>72</v>
      </c>
      <c r="C10" s="101">
        <v>119.94965</v>
      </c>
      <c r="D10" s="101">
        <v>95.864</v>
      </c>
      <c r="E10" s="101">
        <v>41</v>
      </c>
      <c r="F10" s="96">
        <f t="shared" si="1"/>
        <v>41</v>
      </c>
      <c r="G10" s="96">
        <v>100</v>
      </c>
      <c r="H10" s="96">
        <v>100</v>
      </c>
      <c r="I10" s="96">
        <v>100</v>
      </c>
      <c r="J10" s="96">
        <v>100</v>
      </c>
    </row>
    <row r="11" spans="1:10" s="97" customFormat="1" ht="14.25">
      <c r="A11" s="94">
        <v>6</v>
      </c>
      <c r="B11" s="100" t="s">
        <v>73</v>
      </c>
      <c r="C11" s="101">
        <v>415.73879</v>
      </c>
      <c r="D11" s="101">
        <v>588.528</v>
      </c>
      <c r="E11" s="101">
        <v>1063</v>
      </c>
      <c r="F11" s="96">
        <f t="shared" si="1"/>
        <v>1063</v>
      </c>
      <c r="G11" s="96">
        <v>600</v>
      </c>
      <c r="H11" s="96">
        <v>600</v>
      </c>
      <c r="I11" s="96">
        <v>600</v>
      </c>
      <c r="J11" s="96">
        <v>600</v>
      </c>
    </row>
    <row r="12" spans="1:10" s="97" customFormat="1" ht="14.25">
      <c r="A12" s="94">
        <v>7</v>
      </c>
      <c r="B12" s="100" t="s">
        <v>74</v>
      </c>
      <c r="C12" s="101">
        <v>0</v>
      </c>
      <c r="D12" s="101">
        <v>0</v>
      </c>
      <c r="E12" s="101">
        <v>0</v>
      </c>
      <c r="F12" s="96">
        <f t="shared" si="1"/>
        <v>0</v>
      </c>
      <c r="G12" s="96">
        <v>0</v>
      </c>
      <c r="H12" s="96">
        <v>0</v>
      </c>
      <c r="I12" s="96">
        <v>0</v>
      </c>
      <c r="J12" s="96">
        <v>0</v>
      </c>
    </row>
    <row r="13" spans="1:10" ht="14.25">
      <c r="A13" s="94">
        <v>8</v>
      </c>
      <c r="B13" s="95" t="s">
        <v>75</v>
      </c>
      <c r="C13" s="96">
        <v>0</v>
      </c>
      <c r="D13" s="96">
        <v>0</v>
      </c>
      <c r="E13" s="96">
        <v>0</v>
      </c>
      <c r="F13" s="96">
        <f t="shared" si="1"/>
        <v>0</v>
      </c>
      <c r="G13" s="96">
        <v>0</v>
      </c>
      <c r="H13" s="96">
        <v>0</v>
      </c>
      <c r="I13" s="96">
        <v>0</v>
      </c>
      <c r="J13" s="96">
        <v>0</v>
      </c>
    </row>
    <row r="14" spans="1:10" ht="14.25">
      <c r="A14" s="94">
        <v>9</v>
      </c>
      <c r="B14" s="102" t="s">
        <v>76</v>
      </c>
      <c r="C14" s="103">
        <f>C6+C13</f>
        <v>1481.8779599999998</v>
      </c>
      <c r="D14" s="103">
        <f aca="true" t="shared" si="2" ref="D14:J14">D6+D13</f>
        <v>1412.594</v>
      </c>
      <c r="E14" s="103">
        <f t="shared" si="2"/>
        <v>3530.2000000000003</v>
      </c>
      <c r="F14" s="103">
        <f t="shared" si="2"/>
        <v>3530.2000000000003</v>
      </c>
      <c r="G14" s="103">
        <f t="shared" si="2"/>
        <v>1800</v>
      </c>
      <c r="H14" s="103">
        <f t="shared" si="2"/>
        <v>1800</v>
      </c>
      <c r="I14" s="103">
        <f t="shared" si="2"/>
        <v>1800</v>
      </c>
      <c r="J14" s="103">
        <f t="shared" si="2"/>
        <v>1800</v>
      </c>
    </row>
    <row r="15" spans="1:10" s="97" customFormat="1" ht="14.25">
      <c r="A15" s="94">
        <v>10</v>
      </c>
      <c r="B15" s="98" t="s">
        <v>77</v>
      </c>
      <c r="C15" s="99"/>
      <c r="D15" s="99"/>
      <c r="E15" s="99"/>
      <c r="F15" s="96"/>
      <c r="G15" s="96"/>
      <c r="H15" s="96"/>
      <c r="I15" s="96"/>
      <c r="J15" s="96"/>
    </row>
    <row r="16" spans="1:10" s="97" customFormat="1" ht="14.25">
      <c r="A16" s="94">
        <v>11</v>
      </c>
      <c r="B16" s="98" t="s">
        <v>78</v>
      </c>
      <c r="C16" s="99">
        <v>0</v>
      </c>
      <c r="D16" s="99">
        <v>0</v>
      </c>
      <c r="E16" s="99">
        <v>0</v>
      </c>
      <c r="F16" s="96">
        <v>0</v>
      </c>
      <c r="G16" s="96">
        <v>0</v>
      </c>
      <c r="H16" s="96">
        <v>0</v>
      </c>
      <c r="I16" s="96">
        <v>0</v>
      </c>
      <c r="J16" s="96">
        <v>0</v>
      </c>
    </row>
    <row r="17" spans="1:10" s="97" customFormat="1" ht="14.25">
      <c r="A17" s="94">
        <v>12</v>
      </c>
      <c r="B17" s="98" t="s">
        <v>79</v>
      </c>
      <c r="C17" s="99"/>
      <c r="D17" s="99"/>
      <c r="E17" s="99"/>
      <c r="F17" s="96"/>
      <c r="G17" s="96"/>
      <c r="H17" s="96"/>
      <c r="I17" s="96"/>
      <c r="J17" s="96"/>
    </row>
    <row r="18" spans="1:10" s="97" customFormat="1" ht="14.25">
      <c r="A18" s="94">
        <v>13</v>
      </c>
      <c r="B18" s="98" t="s">
        <v>80</v>
      </c>
      <c r="C18" s="99">
        <v>0</v>
      </c>
      <c r="D18" s="99">
        <v>0</v>
      </c>
      <c r="E18" s="99">
        <v>0</v>
      </c>
      <c r="F18" s="96">
        <f>+E18</f>
        <v>0</v>
      </c>
      <c r="G18" s="96">
        <v>0</v>
      </c>
      <c r="H18" s="96">
        <v>0</v>
      </c>
      <c r="I18" s="96">
        <v>0</v>
      </c>
      <c r="J18" s="96">
        <v>0</v>
      </c>
    </row>
    <row r="19" spans="1:10" s="97" customFormat="1" ht="14.25">
      <c r="A19" s="94">
        <v>14</v>
      </c>
      <c r="B19" s="98" t="s">
        <v>81</v>
      </c>
      <c r="C19" s="99"/>
      <c r="D19" s="99"/>
      <c r="E19" s="99"/>
      <c r="F19" s="96"/>
      <c r="G19" s="96"/>
      <c r="H19" s="96"/>
      <c r="I19" s="96"/>
      <c r="J19" s="96"/>
    </row>
    <row r="20" spans="1:10" s="97" customFormat="1" ht="14.25">
      <c r="A20" s="94">
        <v>15</v>
      </c>
      <c r="B20" s="98" t="s">
        <v>82</v>
      </c>
      <c r="C20" s="99"/>
      <c r="D20" s="99"/>
      <c r="E20" s="99"/>
      <c r="F20" s="96"/>
      <c r="G20" s="96"/>
      <c r="H20" s="96"/>
      <c r="I20" s="96"/>
      <c r="J20" s="96"/>
    </row>
    <row r="21" spans="1:10" s="97" customFormat="1" ht="14.25">
      <c r="A21" s="94">
        <v>16</v>
      </c>
      <c r="B21" s="98" t="s">
        <v>83</v>
      </c>
      <c r="C21" s="99">
        <f>SUM(C22:C25)</f>
        <v>1481.0879599999998</v>
      </c>
      <c r="D21" s="99">
        <f aca="true" t="shared" si="3" ref="D21:J21">SUM(D22:D25)</f>
        <v>983.4965000000002</v>
      </c>
      <c r="E21" s="99">
        <f t="shared" si="3"/>
        <v>3530.2000000000003</v>
      </c>
      <c r="F21" s="96">
        <f t="shared" si="3"/>
        <v>3530.2000000000003</v>
      </c>
      <c r="G21" s="96">
        <f t="shared" si="3"/>
        <v>1800</v>
      </c>
      <c r="H21" s="96">
        <f t="shared" si="3"/>
        <v>1800</v>
      </c>
      <c r="I21" s="96">
        <f t="shared" si="3"/>
        <v>1800</v>
      </c>
      <c r="J21" s="96">
        <f t="shared" si="3"/>
        <v>1800</v>
      </c>
    </row>
    <row r="22" spans="1:10" s="97" customFormat="1" ht="14.25">
      <c r="A22" s="94">
        <v>17</v>
      </c>
      <c r="B22" s="98" t="s">
        <v>84</v>
      </c>
      <c r="C22" s="99">
        <v>1976.82058</v>
      </c>
      <c r="D22" s="99">
        <v>1993.3695400000001</v>
      </c>
      <c r="E22" s="99">
        <v>2033.64</v>
      </c>
      <c r="F22" s="96">
        <f>+E22</f>
        <v>2033.64</v>
      </c>
      <c r="G22" s="96">
        <v>2008.64</v>
      </c>
      <c r="H22" s="96">
        <v>2008.64</v>
      </c>
      <c r="I22" s="96">
        <v>2003.64</v>
      </c>
      <c r="J22" s="96">
        <v>1998.64</v>
      </c>
    </row>
    <row r="23" spans="1:10" s="97" customFormat="1" ht="14.25">
      <c r="A23" s="94">
        <v>18</v>
      </c>
      <c r="B23" s="98" t="s">
        <v>85</v>
      </c>
      <c r="C23" s="99">
        <v>0</v>
      </c>
      <c r="D23" s="99">
        <v>6.717</v>
      </c>
      <c r="E23" s="99">
        <v>550</v>
      </c>
      <c r="F23" s="96">
        <f>+E23</f>
        <v>550</v>
      </c>
      <c r="G23" s="96">
        <v>0</v>
      </c>
      <c r="H23" s="96">
        <v>0</v>
      </c>
      <c r="I23" s="96">
        <v>0</v>
      </c>
      <c r="J23" s="96">
        <v>0</v>
      </c>
    </row>
    <row r="24" spans="1:10" s="97" customFormat="1" ht="14.25">
      <c r="A24" s="94">
        <v>19</v>
      </c>
      <c r="B24" s="98" t="s">
        <v>86</v>
      </c>
      <c r="C24" s="99">
        <v>20.419580000003023</v>
      </c>
      <c r="D24" s="99">
        <v>19.96176000000247</v>
      </c>
      <c r="E24" s="99">
        <v>0.09972000000037973</v>
      </c>
      <c r="F24" s="96">
        <f>+E24</f>
        <v>0.09972000000037973</v>
      </c>
      <c r="G24" s="96">
        <v>0.09979999999835876</v>
      </c>
      <c r="H24" s="96">
        <v>0.10020000001008178</v>
      </c>
      <c r="I24" s="96">
        <v>0.10000000000058229</v>
      </c>
      <c r="J24" s="96">
        <v>0.09999999999330633</v>
      </c>
    </row>
    <row r="25" spans="1:10" s="97" customFormat="1" ht="14.25">
      <c r="A25" s="94">
        <v>20</v>
      </c>
      <c r="B25" s="98" t="s">
        <v>87</v>
      </c>
      <c r="C25" s="99">
        <v>-516.1522000000032</v>
      </c>
      <c r="D25" s="99">
        <v>-1036.5518000000025</v>
      </c>
      <c r="E25" s="99">
        <v>946.4602799999998</v>
      </c>
      <c r="F25" s="96">
        <v>946.4602799999998</v>
      </c>
      <c r="G25" s="96">
        <v>-208.73979999999847</v>
      </c>
      <c r="H25" s="96">
        <v>-208.7402000000102</v>
      </c>
      <c r="I25" s="96">
        <v>-203.7400000000007</v>
      </c>
      <c r="J25" s="96">
        <v>-198.73999999999342</v>
      </c>
    </row>
    <row r="26" spans="1:10" ht="14.25">
      <c r="A26" s="94">
        <v>21</v>
      </c>
      <c r="B26" s="98" t="s">
        <v>88</v>
      </c>
      <c r="C26" s="99">
        <v>0.79</v>
      </c>
      <c r="D26" s="99">
        <v>429.0975</v>
      </c>
      <c r="E26" s="99">
        <v>0</v>
      </c>
      <c r="F26" s="96">
        <f>+E26</f>
        <v>0</v>
      </c>
      <c r="G26" s="96">
        <v>0</v>
      </c>
      <c r="H26" s="96">
        <v>0</v>
      </c>
      <c r="I26" s="96">
        <v>0</v>
      </c>
      <c r="J26" s="96">
        <v>0</v>
      </c>
    </row>
    <row r="27" spans="1:10" ht="13.5" customHeight="1">
      <c r="A27" s="104">
        <v>22</v>
      </c>
      <c r="B27" s="102" t="s">
        <v>89</v>
      </c>
      <c r="C27" s="103">
        <f>C15+C18+C21+C26</f>
        <v>1481.8779599999998</v>
      </c>
      <c r="D27" s="103">
        <f aca="true" t="shared" si="4" ref="D27:J27">D15+D18+D21+D26</f>
        <v>1412.5940000000003</v>
      </c>
      <c r="E27" s="103">
        <f t="shared" si="4"/>
        <v>3530.2000000000003</v>
      </c>
      <c r="F27" s="103">
        <f t="shared" si="4"/>
        <v>3530.2000000000003</v>
      </c>
      <c r="G27" s="103">
        <f t="shared" si="4"/>
        <v>1800</v>
      </c>
      <c r="H27" s="103">
        <f t="shared" si="4"/>
        <v>1800</v>
      </c>
      <c r="I27" s="103">
        <f t="shared" si="4"/>
        <v>1800</v>
      </c>
      <c r="J27" s="103">
        <f t="shared" si="4"/>
        <v>1800</v>
      </c>
    </row>
    <row r="28" spans="1:10" ht="13.5" customHeight="1">
      <c r="A28" s="105"/>
      <c r="B28" s="106"/>
      <c r="C28" s="107"/>
      <c r="D28" s="108"/>
      <c r="E28" s="106"/>
      <c r="F28" s="109"/>
      <c r="G28" s="109"/>
      <c r="H28" s="110"/>
      <c r="I28" s="111"/>
      <c r="J28" s="111"/>
    </row>
    <row r="29" spans="1:10" ht="13.5" customHeight="1">
      <c r="A29" s="105"/>
      <c r="B29" s="98" t="s">
        <v>90</v>
      </c>
      <c r="C29" s="112"/>
      <c r="D29" s="113"/>
      <c r="E29" s="98"/>
      <c r="F29" s="95"/>
      <c r="G29" s="95"/>
      <c r="H29" s="114"/>
      <c r="I29" s="115"/>
      <c r="J29" s="115"/>
    </row>
    <row r="30" spans="1:10" ht="13.5" customHeight="1">
      <c r="A30" s="105"/>
      <c r="B30" s="116" t="s">
        <v>91</v>
      </c>
      <c r="C30" s="117">
        <v>12609.37663</v>
      </c>
      <c r="D30" s="118">
        <v>14277</v>
      </c>
      <c r="E30" s="119">
        <v>14000</v>
      </c>
      <c r="F30" s="120">
        <f>+E30</f>
        <v>14000</v>
      </c>
      <c r="G30" s="120">
        <v>14000</v>
      </c>
      <c r="H30" s="121">
        <v>14000</v>
      </c>
      <c r="I30" s="122">
        <v>14000</v>
      </c>
      <c r="J30" s="122">
        <v>14000</v>
      </c>
    </row>
    <row r="31" spans="2:10" ht="13.5" customHeight="1">
      <c r="B31" s="113"/>
      <c r="C31" s="113"/>
      <c r="D31" s="113"/>
      <c r="E31" s="113"/>
      <c r="F31" s="123"/>
      <c r="G31" s="123"/>
      <c r="H31" s="123"/>
      <c r="I31" s="123"/>
      <c r="J31" s="123"/>
    </row>
    <row r="32" spans="2:10" ht="13.5" customHeight="1">
      <c r="B32" s="124" t="s">
        <v>92</v>
      </c>
      <c r="C32" s="113"/>
      <c r="D32" s="113"/>
      <c r="E32" s="113"/>
      <c r="F32" s="123"/>
      <c r="G32" s="123"/>
      <c r="H32" s="123"/>
      <c r="I32" s="123"/>
      <c r="J32" s="123"/>
    </row>
    <row r="33" spans="2:10" ht="13.5" customHeight="1">
      <c r="B33" s="88" t="s">
        <v>93</v>
      </c>
      <c r="C33" s="37" t="s">
        <v>19</v>
      </c>
      <c r="D33" s="37" t="s">
        <v>19</v>
      </c>
      <c r="E33" s="37" t="s">
        <v>20</v>
      </c>
      <c r="F33" s="37" t="s">
        <v>21</v>
      </c>
      <c r="G33" s="37" t="s">
        <v>26</v>
      </c>
      <c r="H33" s="37" t="s">
        <v>26</v>
      </c>
      <c r="I33" s="39" t="s">
        <v>26</v>
      </c>
      <c r="J33" s="40" t="s">
        <v>26</v>
      </c>
    </row>
    <row r="34" spans="2:10" ht="13.5" customHeight="1">
      <c r="B34" s="125"/>
      <c r="C34" s="91">
        <v>2015</v>
      </c>
      <c r="D34" s="91">
        <v>2016</v>
      </c>
      <c r="E34" s="91">
        <v>2017</v>
      </c>
      <c r="F34" s="91">
        <v>2017</v>
      </c>
      <c r="G34" s="92">
        <v>2018</v>
      </c>
      <c r="H34" s="92">
        <v>2019</v>
      </c>
      <c r="I34" s="93">
        <v>2020</v>
      </c>
      <c r="J34" s="92">
        <v>2021</v>
      </c>
    </row>
    <row r="35" spans="2:10" ht="13.5" customHeight="1">
      <c r="B35" s="126"/>
      <c r="C35" s="107"/>
      <c r="D35" s="107"/>
      <c r="E35" s="107"/>
      <c r="F35" s="110"/>
      <c r="G35" s="110"/>
      <c r="H35" s="110"/>
      <c r="I35" s="110"/>
      <c r="J35" s="110"/>
    </row>
    <row r="36" spans="2:10" ht="13.5" customHeight="1">
      <c r="B36" s="127" t="s">
        <v>94</v>
      </c>
      <c r="C36" s="128">
        <v>50168.23373</v>
      </c>
      <c r="D36" s="128">
        <f>+C36+D24</f>
        <v>50188.195490000006</v>
      </c>
      <c r="E36" s="128">
        <f aca="true" t="shared" si="5" ref="E36:J36">+D36+E24</f>
        <v>50188.295210000004</v>
      </c>
      <c r="F36" s="128">
        <f>+E36</f>
        <v>50188.295210000004</v>
      </c>
      <c r="G36" s="128">
        <f>+E36+G24</f>
        <v>50188.39501</v>
      </c>
      <c r="H36" s="128">
        <f t="shared" si="5"/>
        <v>50188.49521000001</v>
      </c>
      <c r="I36" s="128">
        <f t="shared" si="5"/>
        <v>50188.59521000001</v>
      </c>
      <c r="J36" s="128">
        <f t="shared" si="5"/>
        <v>50188.69521</v>
      </c>
    </row>
    <row r="37" spans="2:10" ht="13.5" customHeight="1">
      <c r="B37" s="112" t="s">
        <v>95</v>
      </c>
      <c r="C37" s="99">
        <f>+C36-C38</f>
        <v>50354.4411</v>
      </c>
      <c r="D37" s="99">
        <f aca="true" t="shared" si="6" ref="D37:J37">+D36-D38</f>
        <v>50188.195490000006</v>
      </c>
      <c r="E37" s="99">
        <f t="shared" si="6"/>
        <v>50188.295210000004</v>
      </c>
      <c r="F37" s="96">
        <f>+E37</f>
        <v>50188.295210000004</v>
      </c>
      <c r="G37" s="96">
        <f t="shared" si="6"/>
        <v>50188.39501</v>
      </c>
      <c r="H37" s="96">
        <f t="shared" si="6"/>
        <v>50188.49521000001</v>
      </c>
      <c r="I37" s="96">
        <f t="shared" si="6"/>
        <v>50188.59521000001</v>
      </c>
      <c r="J37" s="96">
        <f t="shared" si="6"/>
        <v>50188.69521</v>
      </c>
    </row>
    <row r="38" spans="2:10" ht="13.5" customHeight="1">
      <c r="B38" s="129" t="s">
        <v>96</v>
      </c>
      <c r="C38" s="117">
        <v>-186.20737</v>
      </c>
      <c r="D38" s="117"/>
      <c r="E38" s="117"/>
      <c r="F38" s="121"/>
      <c r="G38" s="121"/>
      <c r="H38" s="121"/>
      <c r="I38" s="121"/>
      <c r="J38" s="121"/>
    </row>
    <row r="39" spans="2:10" ht="13.5" customHeight="1">
      <c r="B39" s="113"/>
      <c r="C39" s="113"/>
      <c r="D39" s="113"/>
      <c r="E39" s="113"/>
      <c r="F39" s="123"/>
      <c r="G39" s="123"/>
      <c r="H39" s="123"/>
      <c r="I39" s="123"/>
      <c r="J39" s="123"/>
    </row>
    <row r="40" spans="2:10" ht="13.5" customHeight="1">
      <c r="B40" s="124"/>
      <c r="C40" s="113"/>
      <c r="D40" s="113"/>
      <c r="E40" s="113"/>
      <c r="F40" s="123"/>
      <c r="G40" s="123"/>
      <c r="H40" s="123"/>
      <c r="I40" s="123"/>
      <c r="J40" s="123"/>
    </row>
    <row r="41" spans="2:10" ht="18" customHeight="1">
      <c r="B41" s="124" t="s">
        <v>97</v>
      </c>
      <c r="C41" s="113"/>
      <c r="D41" s="113"/>
      <c r="E41" s="113"/>
      <c r="F41" s="123"/>
      <c r="G41" s="123"/>
      <c r="H41" s="123"/>
      <c r="I41" s="123"/>
      <c r="J41" s="123"/>
    </row>
    <row r="42" spans="2:10" ht="12.75">
      <c r="B42" s="130" t="s">
        <v>98</v>
      </c>
      <c r="C42" s="131"/>
      <c r="D42" s="37"/>
      <c r="E42" s="37" t="s">
        <v>19</v>
      </c>
      <c r="F42" s="37" t="s">
        <v>21</v>
      </c>
      <c r="G42" s="37" t="s">
        <v>26</v>
      </c>
      <c r="H42" s="37" t="s">
        <v>26</v>
      </c>
      <c r="I42" s="39" t="s">
        <v>26</v>
      </c>
      <c r="J42" s="40" t="s">
        <v>26</v>
      </c>
    </row>
    <row r="43" spans="2:10" ht="12.75">
      <c r="B43" s="132"/>
      <c r="C43" s="133"/>
      <c r="D43" s="91"/>
      <c r="E43" s="91">
        <v>2106</v>
      </c>
      <c r="F43" s="91">
        <v>2017</v>
      </c>
      <c r="G43" s="92">
        <v>2018</v>
      </c>
      <c r="H43" s="92">
        <v>2019</v>
      </c>
      <c r="I43" s="93">
        <v>2020</v>
      </c>
      <c r="J43" s="92">
        <v>2021</v>
      </c>
    </row>
    <row r="44" spans="2:10" ht="12.75">
      <c r="B44" s="134"/>
      <c r="C44" s="135"/>
      <c r="D44" s="135"/>
      <c r="E44" s="135"/>
      <c r="F44" s="135"/>
      <c r="G44" s="135"/>
      <c r="H44" s="135"/>
      <c r="I44" s="135"/>
      <c r="J44" s="135"/>
    </row>
    <row r="45" spans="2:10" ht="12.75">
      <c r="B45" s="114" t="s">
        <v>99</v>
      </c>
      <c r="C45" s="136"/>
      <c r="D45" s="136"/>
      <c r="E45" s="136"/>
      <c r="F45" s="136"/>
      <c r="G45" s="136"/>
      <c r="H45" s="136"/>
      <c r="I45" s="136"/>
      <c r="J45" s="136"/>
    </row>
    <row r="46" spans="2:10" ht="12.75">
      <c r="B46" s="137"/>
      <c r="C46" s="138"/>
      <c r="D46" s="138"/>
      <c r="E46" s="138"/>
      <c r="F46" s="138"/>
      <c r="G46" s="138"/>
      <c r="H46" s="138"/>
      <c r="I46" s="138"/>
      <c r="J46" s="138"/>
    </row>
    <row r="47" spans="2:10" ht="12.75">
      <c r="B47" s="114" t="s">
        <v>100</v>
      </c>
      <c r="C47" s="136"/>
      <c r="D47" s="136"/>
      <c r="E47" s="136"/>
      <c r="F47" s="136"/>
      <c r="G47" s="136"/>
      <c r="H47" s="136"/>
      <c r="I47" s="136"/>
      <c r="J47" s="136"/>
    </row>
    <row r="48" spans="2:10" ht="12.75">
      <c r="B48" s="137"/>
      <c r="C48" s="138"/>
      <c r="D48" s="138"/>
      <c r="E48" s="138"/>
      <c r="F48" s="138"/>
      <c r="G48" s="138"/>
      <c r="H48" s="138"/>
      <c r="I48" s="138"/>
      <c r="J48" s="138"/>
    </row>
    <row r="49" spans="2:10" ht="12.75">
      <c r="B49" s="114" t="s">
        <v>101</v>
      </c>
      <c r="C49" s="138"/>
      <c r="D49" s="138"/>
      <c r="E49" s="138"/>
      <c r="F49" s="138"/>
      <c r="G49" s="138"/>
      <c r="H49" s="138"/>
      <c r="I49" s="138"/>
      <c r="J49" s="138"/>
    </row>
    <row r="50" spans="2:10" ht="12.75">
      <c r="B50" s="137"/>
      <c r="C50" s="138"/>
      <c r="D50" s="138"/>
      <c r="E50" s="138"/>
      <c r="F50" s="138"/>
      <c r="G50" s="138"/>
      <c r="H50" s="138"/>
      <c r="I50" s="138"/>
      <c r="J50" s="138"/>
    </row>
    <row r="51" spans="2:10" ht="12.75">
      <c r="B51" s="139" t="s">
        <v>102</v>
      </c>
      <c r="C51" s="140"/>
      <c r="D51" s="140"/>
      <c r="E51" s="140"/>
      <c r="F51" s="140"/>
      <c r="G51" s="140"/>
      <c r="H51" s="140"/>
      <c r="I51" s="140"/>
      <c r="J51" s="140"/>
    </row>
    <row r="54" spans="2:10" ht="14.25" hidden="1" outlineLevel="1">
      <c r="B54" s="7" t="s">
        <v>103</v>
      </c>
      <c r="C54" s="141">
        <f>+C14-C27</f>
        <v>0</v>
      </c>
      <c r="D54" s="141">
        <f aca="true" t="shared" si="7" ref="D54:J54">+D14-D27</f>
        <v>0</v>
      </c>
      <c r="E54" s="141">
        <f t="shared" si="7"/>
        <v>0</v>
      </c>
      <c r="F54" s="141">
        <f t="shared" si="7"/>
        <v>0</v>
      </c>
      <c r="G54" s="141">
        <f t="shared" si="7"/>
        <v>0</v>
      </c>
      <c r="H54" s="141">
        <f t="shared" si="7"/>
        <v>0</v>
      </c>
      <c r="I54" s="141">
        <f t="shared" si="7"/>
        <v>0</v>
      </c>
      <c r="J54" s="141">
        <f t="shared" si="7"/>
        <v>0</v>
      </c>
    </row>
    <row r="55" ht="14.25" collapsed="1"/>
  </sheetData>
  <sheetProtection/>
  <mergeCells count="5">
    <mergeCell ref="A1:J1"/>
    <mergeCell ref="A2:B2"/>
    <mergeCell ref="C2:J2"/>
    <mergeCell ref="G3:H3"/>
    <mergeCell ref="I3:J3"/>
  </mergeCells>
  <printOptions/>
  <pageMargins left="0.7874015748031497" right="0.7874015748031497" top="0.984251968503937" bottom="0.984251968503937" header="0.5118110236220472" footer="0.5118110236220472"/>
  <pageSetup fitToHeight="1" fitToWidth="1" horizontalDpi="600" verticalDpi="600" orientation="landscape" paperSize="9" scale="59"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4.xml><?xml version="1.0" encoding="utf-8"?>
<worksheet xmlns="http://schemas.openxmlformats.org/spreadsheetml/2006/main" xmlns:r="http://schemas.openxmlformats.org/officeDocument/2006/relationships">
  <sheetPr>
    <tabColor rgb="FF00B0F0"/>
  </sheetPr>
  <dimension ref="A1:M32"/>
  <sheetViews>
    <sheetView view="pageLayout" zoomScale="50" zoomScaleNormal="75" zoomScalePageLayoutView="50" workbookViewId="0" topLeftCell="A1">
      <selection activeCell="I17" sqref="I17"/>
    </sheetView>
  </sheetViews>
  <sheetFormatPr defaultColWidth="0.5625" defaultRowHeight="12.75"/>
  <cols>
    <col min="1" max="1" width="5.57421875" style="142" customWidth="1"/>
    <col min="2" max="2" width="48.421875" style="7" customWidth="1"/>
    <col min="3" max="10" width="12.7109375" style="7" customWidth="1"/>
    <col min="11" max="11" width="1.8515625" style="7" customWidth="1"/>
    <col min="12" max="13" width="0.5625" style="7" customWidth="1"/>
    <col min="14" max="16384" width="0.5625" style="142" customWidth="1"/>
  </cols>
  <sheetData>
    <row r="1" spans="1:13" ht="18">
      <c r="A1" s="342" t="s">
        <v>10</v>
      </c>
      <c r="B1" s="343"/>
      <c r="C1" s="343"/>
      <c r="D1" s="343"/>
      <c r="E1" s="343"/>
      <c r="F1" s="343"/>
      <c r="G1" s="343"/>
      <c r="H1" s="343"/>
      <c r="I1" s="343"/>
      <c r="J1" s="344"/>
      <c r="K1" s="142"/>
      <c r="L1" s="142"/>
      <c r="M1" s="142"/>
    </row>
    <row r="2" spans="1:10" ht="15.75">
      <c r="A2" s="314" t="s">
        <v>65</v>
      </c>
      <c r="B2" s="332"/>
      <c r="C2" s="345" t="s">
        <v>1</v>
      </c>
      <c r="D2" s="345"/>
      <c r="E2" s="345"/>
      <c r="F2" s="345"/>
      <c r="G2" s="345"/>
      <c r="H2" s="345"/>
      <c r="I2" s="345"/>
      <c r="J2" s="346"/>
    </row>
    <row r="3" spans="1:10" ht="15.75">
      <c r="A3" s="84"/>
      <c r="B3" s="144"/>
      <c r="C3" s="143"/>
      <c r="D3" s="143"/>
      <c r="E3" s="143"/>
      <c r="F3" s="143"/>
      <c r="G3" s="335" t="s">
        <v>16</v>
      </c>
      <c r="H3" s="336"/>
      <c r="I3" s="337" t="s">
        <v>17</v>
      </c>
      <c r="J3" s="336"/>
    </row>
    <row r="4" spans="1:13" ht="14.25">
      <c r="A4" s="145" t="s">
        <v>27</v>
      </c>
      <c r="B4" s="146" t="s">
        <v>104</v>
      </c>
      <c r="C4" s="37" t="s">
        <v>19</v>
      </c>
      <c r="D4" s="37" t="s">
        <v>19</v>
      </c>
      <c r="E4" s="37" t="s">
        <v>20</v>
      </c>
      <c r="F4" s="37" t="s">
        <v>21</v>
      </c>
      <c r="G4" s="37" t="s">
        <v>26</v>
      </c>
      <c r="H4" s="37" t="s">
        <v>26</v>
      </c>
      <c r="I4" s="39" t="s">
        <v>26</v>
      </c>
      <c r="J4" s="40" t="s">
        <v>26</v>
      </c>
      <c r="K4" s="142"/>
      <c r="L4" s="142"/>
      <c r="M4" s="142"/>
    </row>
    <row r="5" spans="1:13" ht="12.75">
      <c r="A5" s="147"/>
      <c r="B5" s="148"/>
      <c r="C5" s="91">
        <v>2015</v>
      </c>
      <c r="D5" s="91">
        <v>2016</v>
      </c>
      <c r="E5" s="91">
        <v>2017</v>
      </c>
      <c r="F5" s="91">
        <v>2017</v>
      </c>
      <c r="G5" s="92">
        <v>2018</v>
      </c>
      <c r="H5" s="92">
        <v>2019</v>
      </c>
      <c r="I5" s="93">
        <v>2020</v>
      </c>
      <c r="J5" s="92">
        <v>2021</v>
      </c>
      <c r="K5" s="142"/>
      <c r="L5" s="142"/>
      <c r="M5" s="142"/>
    </row>
    <row r="6" spans="1:13" ht="22.5" customHeight="1">
      <c r="A6" s="149">
        <v>1</v>
      </c>
      <c r="B6" s="150" t="s">
        <v>105</v>
      </c>
      <c r="C6" s="150"/>
      <c r="D6" s="150"/>
      <c r="E6" s="150"/>
      <c r="F6" s="150"/>
      <c r="G6" s="150"/>
      <c r="H6" s="150"/>
      <c r="I6" s="150"/>
      <c r="J6" s="150"/>
      <c r="K6" s="142"/>
      <c r="L6" s="142"/>
      <c r="M6" s="142"/>
    </row>
    <row r="7" spans="1:13" ht="22.5" customHeight="1">
      <c r="A7" s="149">
        <v>2</v>
      </c>
      <c r="B7" s="150" t="s">
        <v>106</v>
      </c>
      <c r="C7" s="150"/>
      <c r="D7" s="150"/>
      <c r="E7" s="150"/>
      <c r="F7" s="150"/>
      <c r="G7" s="150"/>
      <c r="H7" s="150"/>
      <c r="I7" s="150"/>
      <c r="J7" s="150"/>
      <c r="K7" s="142"/>
      <c r="L7" s="142"/>
      <c r="M7" s="142"/>
    </row>
    <row r="8" spans="1:13" ht="22.5" customHeight="1">
      <c r="A8" s="149">
        <v>3</v>
      </c>
      <c r="B8" s="151" t="s">
        <v>107</v>
      </c>
      <c r="C8" s="150">
        <v>285.04</v>
      </c>
      <c r="D8" s="150">
        <v>286.4</v>
      </c>
      <c r="E8" s="150">
        <v>285.55</v>
      </c>
      <c r="F8" s="150">
        <f>(+E8)</f>
        <v>285.55</v>
      </c>
      <c r="G8" s="150">
        <v>282.85</v>
      </c>
      <c r="H8" s="150">
        <v>282.25</v>
      </c>
      <c r="I8" s="150">
        <v>276.95</v>
      </c>
      <c r="J8" s="150">
        <v>270.75</v>
      </c>
      <c r="K8" s="142"/>
      <c r="L8" s="142"/>
      <c r="M8" s="142"/>
    </row>
    <row r="9" spans="1:13" ht="22.5" customHeight="1">
      <c r="A9" s="149">
        <v>4</v>
      </c>
      <c r="B9" s="152" t="s">
        <v>108</v>
      </c>
      <c r="C9" s="153">
        <f>SUM(C6:C8)</f>
        <v>285.04</v>
      </c>
      <c r="D9" s="153">
        <f aca="true" t="shared" si="0" ref="D9:J9">SUM(D6:D8)</f>
        <v>286.4</v>
      </c>
      <c r="E9" s="153">
        <f t="shared" si="0"/>
        <v>285.55</v>
      </c>
      <c r="F9" s="153">
        <f t="shared" si="0"/>
        <v>285.55</v>
      </c>
      <c r="G9" s="153">
        <f t="shared" si="0"/>
        <v>282.85</v>
      </c>
      <c r="H9" s="153">
        <f t="shared" si="0"/>
        <v>282.25</v>
      </c>
      <c r="I9" s="153">
        <f t="shared" si="0"/>
        <v>276.95</v>
      </c>
      <c r="J9" s="153">
        <f t="shared" si="0"/>
        <v>270.75</v>
      </c>
      <c r="K9" s="142"/>
      <c r="L9" s="142"/>
      <c r="M9" s="142"/>
    </row>
    <row r="10" spans="1:13" ht="22.5" customHeight="1">
      <c r="A10" s="149">
        <v>5</v>
      </c>
      <c r="B10" s="154" t="s">
        <v>109</v>
      </c>
      <c r="C10" s="155"/>
      <c r="D10" s="155"/>
      <c r="E10" s="155"/>
      <c r="F10" s="155"/>
      <c r="G10" s="155"/>
      <c r="H10" s="155"/>
      <c r="I10" s="155"/>
      <c r="J10" s="155"/>
      <c r="K10" s="142"/>
      <c r="L10" s="142"/>
      <c r="M10" s="142"/>
    </row>
    <row r="11" spans="1:13" ht="25.5">
      <c r="A11" s="149">
        <v>6</v>
      </c>
      <c r="B11" s="156" t="s">
        <v>110</v>
      </c>
      <c r="C11" s="157"/>
      <c r="D11" s="158"/>
      <c r="E11" s="157"/>
      <c r="F11" s="158"/>
      <c r="G11" s="157"/>
      <c r="H11" s="158"/>
      <c r="I11" s="158"/>
      <c r="J11" s="157"/>
      <c r="K11" s="142"/>
      <c r="L11" s="142"/>
      <c r="M11" s="142"/>
    </row>
    <row r="12" spans="1:13" ht="22.5" customHeight="1">
      <c r="A12" s="149">
        <v>8</v>
      </c>
      <c r="B12" s="159" t="s">
        <v>111</v>
      </c>
      <c r="C12" s="157"/>
      <c r="D12" s="157"/>
      <c r="E12" s="157"/>
      <c r="F12" s="157"/>
      <c r="G12" s="157"/>
      <c r="H12" s="157"/>
      <c r="I12" s="157"/>
      <c r="J12" s="157"/>
      <c r="K12" s="142"/>
      <c r="L12" s="142"/>
      <c r="M12" s="142"/>
    </row>
    <row r="13" spans="1:13" ht="22.5" customHeight="1">
      <c r="A13" s="149">
        <v>9</v>
      </c>
      <c r="B13" s="160" t="s">
        <v>112</v>
      </c>
      <c r="C13" s="161">
        <v>131</v>
      </c>
      <c r="D13" s="161">
        <v>133.2</v>
      </c>
      <c r="E13" s="161">
        <v>133</v>
      </c>
      <c r="F13" s="347"/>
      <c r="G13" s="348"/>
      <c r="H13" s="348"/>
      <c r="I13" s="348"/>
      <c r="J13" s="349"/>
      <c r="K13" s="142"/>
      <c r="L13" s="142"/>
      <c r="M13" s="142"/>
    </row>
    <row r="14" spans="1:13" ht="22.5" customHeight="1">
      <c r="A14" s="149">
        <v>10</v>
      </c>
      <c r="B14" s="160" t="s">
        <v>113</v>
      </c>
      <c r="C14" s="161">
        <v>154</v>
      </c>
      <c r="D14" s="161">
        <v>153.2</v>
      </c>
      <c r="E14" s="161">
        <v>152.55</v>
      </c>
      <c r="F14" s="350"/>
      <c r="G14" s="351"/>
      <c r="H14" s="351"/>
      <c r="I14" s="351"/>
      <c r="J14" s="352"/>
      <c r="K14" s="142"/>
      <c r="L14" s="142"/>
      <c r="M14" s="142"/>
    </row>
    <row r="15" spans="1:13" ht="22.5" customHeight="1">
      <c r="A15" s="149">
        <v>11</v>
      </c>
      <c r="B15" s="160" t="s">
        <v>114</v>
      </c>
      <c r="C15" s="161">
        <v>13.82</v>
      </c>
      <c r="D15" s="161">
        <v>14.18</v>
      </c>
      <c r="E15" s="161">
        <v>14</v>
      </c>
      <c r="F15" s="350"/>
      <c r="G15" s="351"/>
      <c r="H15" s="351"/>
      <c r="I15" s="351"/>
      <c r="J15" s="352"/>
      <c r="K15" s="142"/>
      <c r="L15" s="142"/>
      <c r="M15" s="142"/>
    </row>
    <row r="16" spans="1:13" ht="22.5" customHeight="1">
      <c r="A16" s="149">
        <v>12</v>
      </c>
      <c r="B16" s="160" t="s">
        <v>115</v>
      </c>
      <c r="C16" s="161">
        <v>1.75</v>
      </c>
      <c r="D16" s="161">
        <v>1.75</v>
      </c>
      <c r="E16" s="161">
        <v>1.75</v>
      </c>
      <c r="F16" s="353"/>
      <c r="G16" s="354"/>
      <c r="H16" s="354"/>
      <c r="I16" s="354"/>
      <c r="J16" s="355"/>
      <c r="K16" s="142"/>
      <c r="L16" s="142"/>
      <c r="M16" s="142"/>
    </row>
    <row r="17" spans="1:13" ht="22.5" customHeight="1" thickBot="1">
      <c r="A17" s="149">
        <v>13</v>
      </c>
      <c r="B17" s="151" t="s">
        <v>116</v>
      </c>
      <c r="C17" s="161">
        <v>7.8</v>
      </c>
      <c r="D17" s="161">
        <v>10.6</v>
      </c>
      <c r="E17" s="162">
        <v>11</v>
      </c>
      <c r="F17" s="162">
        <f>+E17</f>
        <v>11</v>
      </c>
      <c r="G17" s="162">
        <v>11</v>
      </c>
      <c r="H17" s="162">
        <v>11</v>
      </c>
      <c r="I17" s="162">
        <v>10</v>
      </c>
      <c r="J17" s="162">
        <v>10</v>
      </c>
      <c r="M17" s="142"/>
    </row>
    <row r="18" spans="1:13" ht="22.5" customHeight="1">
      <c r="A18" s="149">
        <v>14</v>
      </c>
      <c r="B18" s="163" t="s">
        <v>117</v>
      </c>
      <c r="C18" s="164" t="s">
        <v>118</v>
      </c>
      <c r="D18" s="164" t="s">
        <v>118</v>
      </c>
      <c r="E18" s="164" t="s">
        <v>118</v>
      </c>
      <c r="F18" s="164" t="s">
        <v>118</v>
      </c>
      <c r="G18" s="164" t="s">
        <v>118</v>
      </c>
      <c r="H18" s="164" t="s">
        <v>118</v>
      </c>
      <c r="I18" s="164" t="s">
        <v>118</v>
      </c>
      <c r="J18" s="164" t="s">
        <v>118</v>
      </c>
      <c r="M18" s="142"/>
    </row>
    <row r="19" spans="1:13" ht="22.5" customHeight="1">
      <c r="A19" s="149">
        <v>15</v>
      </c>
      <c r="B19" s="150" t="s">
        <v>105</v>
      </c>
      <c r="C19" s="150"/>
      <c r="D19" s="150"/>
      <c r="E19" s="150"/>
      <c r="F19" s="150"/>
      <c r="G19" s="150"/>
      <c r="H19" s="150"/>
      <c r="I19" s="150"/>
      <c r="J19" s="150"/>
      <c r="M19" s="142"/>
    </row>
    <row r="20" spans="1:13" ht="22.5" customHeight="1">
      <c r="A20" s="149">
        <v>16</v>
      </c>
      <c r="B20" s="150" t="s">
        <v>106</v>
      </c>
      <c r="C20" s="150"/>
      <c r="D20" s="150"/>
      <c r="E20" s="150"/>
      <c r="F20" s="150"/>
      <c r="G20" s="150"/>
      <c r="H20" s="150"/>
      <c r="I20" s="150"/>
      <c r="J20" s="150"/>
      <c r="M20" s="142"/>
    </row>
    <row r="21" spans="1:13" ht="22.5" customHeight="1">
      <c r="A21" s="149">
        <v>17</v>
      </c>
      <c r="B21" s="151" t="s">
        <v>107</v>
      </c>
      <c r="C21" s="165">
        <v>16981.998429999992</v>
      </c>
      <c r="D21" s="165">
        <v>17197.954779999996</v>
      </c>
      <c r="E21" s="166">
        <v>17768.491</v>
      </c>
      <c r="F21" s="166">
        <f>+E21</f>
        <v>17768.491</v>
      </c>
      <c r="G21" s="166">
        <v>18038.792</v>
      </c>
      <c r="H21" s="166">
        <v>18454.371</v>
      </c>
      <c r="I21" s="166">
        <v>18559.41</v>
      </c>
      <c r="J21" s="166">
        <v>18601.717</v>
      </c>
      <c r="M21" s="142"/>
    </row>
    <row r="22" spans="1:13" ht="22.5" customHeight="1">
      <c r="A22" s="149">
        <v>18</v>
      </c>
      <c r="B22" s="167" t="s">
        <v>119</v>
      </c>
      <c r="C22" s="168">
        <f>SUM(C19:C21)</f>
        <v>16981.998429999992</v>
      </c>
      <c r="D22" s="168">
        <f>SUM(D19:D21)</f>
        <v>17197.954779999996</v>
      </c>
      <c r="E22" s="168">
        <f aca="true" t="shared" si="1" ref="E22:J22">SUM(E19:E21)</f>
        <v>17768.491</v>
      </c>
      <c r="F22" s="168">
        <f t="shared" si="1"/>
        <v>17768.491</v>
      </c>
      <c r="G22" s="168">
        <f t="shared" si="1"/>
        <v>18038.792</v>
      </c>
      <c r="H22" s="168">
        <f t="shared" si="1"/>
        <v>18454.371</v>
      </c>
      <c r="I22" s="168">
        <f t="shared" si="1"/>
        <v>18559.41</v>
      </c>
      <c r="J22" s="168">
        <f t="shared" si="1"/>
        <v>18601.717</v>
      </c>
      <c r="M22" s="142"/>
    </row>
    <row r="23" spans="1:13" ht="22.5" customHeight="1">
      <c r="A23" s="147">
        <v>19</v>
      </c>
      <c r="B23" s="151" t="s">
        <v>120</v>
      </c>
      <c r="C23" s="151">
        <v>0</v>
      </c>
      <c r="D23" s="151">
        <v>0</v>
      </c>
      <c r="E23" s="151">
        <v>0</v>
      </c>
      <c r="F23" s="151">
        <v>0</v>
      </c>
      <c r="G23" s="151">
        <v>0</v>
      </c>
      <c r="H23" s="151">
        <v>0</v>
      </c>
      <c r="I23" s="151">
        <v>0</v>
      </c>
      <c r="J23" s="151">
        <v>0</v>
      </c>
      <c r="M23" s="142"/>
    </row>
    <row r="24" spans="2:13" ht="14.25">
      <c r="B24" s="169"/>
      <c r="C24" s="169"/>
      <c r="D24" s="169"/>
      <c r="E24" s="169"/>
      <c r="F24" s="169"/>
      <c r="G24" s="169"/>
      <c r="H24" s="169"/>
      <c r="I24" s="169"/>
      <c r="J24" s="169"/>
      <c r="M24" s="142"/>
    </row>
    <row r="25" spans="2:13" ht="14.25">
      <c r="B25" s="338" t="s">
        <v>121</v>
      </c>
      <c r="C25" s="339"/>
      <c r="D25" s="339"/>
      <c r="E25" s="339"/>
      <c r="F25" s="339"/>
      <c r="G25" s="339"/>
      <c r="H25" s="339"/>
      <c r="I25" s="339"/>
      <c r="J25" s="339"/>
      <c r="K25" s="18"/>
      <c r="L25" s="18"/>
      <c r="M25" s="142"/>
    </row>
    <row r="26" spans="2:13" ht="14.25">
      <c r="B26" s="340" t="s">
        <v>122</v>
      </c>
      <c r="C26" s="341"/>
      <c r="D26" s="341"/>
      <c r="E26" s="341"/>
      <c r="F26" s="341"/>
      <c r="G26" s="341"/>
      <c r="H26" s="341"/>
      <c r="I26" s="341"/>
      <c r="J26" s="341"/>
      <c r="M26" s="142"/>
    </row>
    <row r="27" spans="2:13" ht="22.5" customHeight="1">
      <c r="B27" s="341"/>
      <c r="C27" s="341"/>
      <c r="D27" s="341"/>
      <c r="E27" s="341"/>
      <c r="F27" s="341"/>
      <c r="G27" s="341"/>
      <c r="H27" s="341"/>
      <c r="I27" s="341"/>
      <c r="J27" s="341"/>
      <c r="M27" s="142"/>
    </row>
    <row r="29" spans="3:10" ht="14.25">
      <c r="C29" s="141"/>
      <c r="D29" s="141"/>
      <c r="E29" s="141"/>
      <c r="F29" s="141"/>
      <c r="G29" s="141"/>
      <c r="H29" s="141"/>
      <c r="I29" s="141"/>
      <c r="J29" s="141"/>
    </row>
    <row r="30" spans="4:10" ht="14.25">
      <c r="D30" s="170"/>
      <c r="E30" s="170"/>
      <c r="F30" s="170"/>
      <c r="G30" s="170"/>
      <c r="H30" s="170"/>
      <c r="I30" s="170"/>
      <c r="J30" s="170"/>
    </row>
    <row r="32" spans="2:13" ht="14.25">
      <c r="B32" s="171"/>
      <c r="M32" s="142"/>
    </row>
  </sheetData>
  <sheetProtection/>
  <mergeCells count="8">
    <mergeCell ref="B25:J25"/>
    <mergeCell ref="B26:J27"/>
    <mergeCell ref="A1:J1"/>
    <mergeCell ref="A2:B2"/>
    <mergeCell ref="C2:J2"/>
    <mergeCell ref="G3:H3"/>
    <mergeCell ref="I3:J3"/>
    <mergeCell ref="F13:J16"/>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46"/>
  <sheetViews>
    <sheetView view="pageLayout" zoomScale="40" zoomScaleNormal="50" zoomScalePageLayoutView="40" workbookViewId="0" topLeftCell="A1">
      <selection activeCell="A8" sqref="A8:G8"/>
    </sheetView>
  </sheetViews>
  <sheetFormatPr defaultColWidth="5.00390625" defaultRowHeight="12.75"/>
  <cols>
    <col min="1" max="1" width="4.28125" style="0" customWidth="1"/>
    <col min="2" max="2" width="48.8515625" style="0" customWidth="1"/>
    <col min="3" max="3" width="33.421875" style="0" customWidth="1"/>
    <col min="4" max="4" width="16.421875" style="0" customWidth="1"/>
    <col min="5" max="5" width="9.28125" style="0" customWidth="1"/>
    <col min="6" max="13" width="12.7109375" style="0" customWidth="1"/>
  </cols>
  <sheetData>
    <row r="1" spans="1:13" ht="18">
      <c r="A1" s="356" t="s">
        <v>11</v>
      </c>
      <c r="B1" s="357"/>
      <c r="C1" s="357"/>
      <c r="D1" s="357"/>
      <c r="E1" s="357"/>
      <c r="F1" s="357"/>
      <c r="G1" s="357"/>
      <c r="H1" s="357"/>
      <c r="I1" s="357"/>
      <c r="J1" s="357"/>
      <c r="K1" s="357"/>
      <c r="L1" s="357"/>
      <c r="M1" s="358"/>
    </row>
    <row r="2" spans="1:13" ht="18" customHeight="1">
      <c r="A2" s="359" t="s">
        <v>123</v>
      </c>
      <c r="B2" s="360"/>
      <c r="C2" s="333" t="s">
        <v>1</v>
      </c>
      <c r="D2" s="333"/>
      <c r="E2" s="333"/>
      <c r="F2" s="333"/>
      <c r="G2" s="333"/>
      <c r="H2" s="333"/>
      <c r="I2" s="333"/>
      <c r="J2" s="333"/>
      <c r="K2" s="333"/>
      <c r="L2" s="333"/>
      <c r="M2" s="334"/>
    </row>
    <row r="3" spans="1:13" ht="18" customHeight="1">
      <c r="A3" s="172"/>
      <c r="B3" s="173"/>
      <c r="C3" s="86"/>
      <c r="D3" s="86"/>
      <c r="E3" s="86"/>
      <c r="F3" s="86"/>
      <c r="G3" s="86"/>
      <c r="H3" s="86"/>
      <c r="I3" s="86"/>
      <c r="J3" s="335" t="s">
        <v>16</v>
      </c>
      <c r="K3" s="336"/>
      <c r="L3" s="337" t="s">
        <v>17</v>
      </c>
      <c r="M3" s="336"/>
    </row>
    <row r="4" spans="1:14" ht="25.5">
      <c r="A4" s="174" t="s">
        <v>27</v>
      </c>
      <c r="B4" s="175" t="s">
        <v>67</v>
      </c>
      <c r="C4" s="176" t="s">
        <v>124</v>
      </c>
      <c r="D4" s="361" t="s">
        <v>125</v>
      </c>
      <c r="E4" s="177" t="s">
        <v>126</v>
      </c>
      <c r="F4" s="37" t="s">
        <v>19</v>
      </c>
      <c r="G4" s="37" t="s">
        <v>19</v>
      </c>
      <c r="H4" s="37" t="s">
        <v>20</v>
      </c>
      <c r="I4" s="37" t="s">
        <v>21</v>
      </c>
      <c r="J4" s="37" t="s">
        <v>26</v>
      </c>
      <c r="K4" s="37" t="s">
        <v>26</v>
      </c>
      <c r="L4" s="39" t="s">
        <v>26</v>
      </c>
      <c r="M4" s="40" t="s">
        <v>26</v>
      </c>
      <c r="N4" s="178"/>
    </row>
    <row r="5" spans="1:13" ht="39.75" customHeight="1">
      <c r="A5" s="179"/>
      <c r="B5" s="180"/>
      <c r="C5" s="180"/>
      <c r="D5" s="362"/>
      <c r="E5" s="180" t="s">
        <v>127</v>
      </c>
      <c r="F5" s="91">
        <v>2015</v>
      </c>
      <c r="G5" s="91">
        <v>2016</v>
      </c>
      <c r="H5" s="91">
        <v>2017</v>
      </c>
      <c r="I5" s="91">
        <v>2017</v>
      </c>
      <c r="J5" s="92">
        <v>2018</v>
      </c>
      <c r="K5" s="92">
        <v>2019</v>
      </c>
      <c r="L5" s="93">
        <v>2020</v>
      </c>
      <c r="M5" s="92">
        <v>2021</v>
      </c>
    </row>
    <row r="6" spans="1:13" ht="12.75">
      <c r="A6" s="181">
        <v>1</v>
      </c>
      <c r="B6" s="182" t="s">
        <v>128</v>
      </c>
      <c r="C6" s="183" t="s">
        <v>129</v>
      </c>
      <c r="D6" s="183"/>
      <c r="E6" s="184"/>
      <c r="F6" s="185"/>
      <c r="G6" s="185"/>
      <c r="H6" s="185"/>
      <c r="I6" s="186"/>
      <c r="J6" s="186"/>
      <c r="K6" s="187"/>
      <c r="L6" s="185"/>
      <c r="M6" s="186"/>
    </row>
    <row r="7" spans="1:13" ht="12.75">
      <c r="A7" s="181"/>
      <c r="B7" s="188" t="s">
        <v>130</v>
      </c>
      <c r="C7" s="189"/>
      <c r="D7" s="189"/>
      <c r="E7" s="184"/>
      <c r="F7" s="190"/>
      <c r="G7" s="190"/>
      <c r="H7" s="190"/>
      <c r="I7" s="191"/>
      <c r="J7" s="186"/>
      <c r="K7" s="187"/>
      <c r="L7" s="185"/>
      <c r="M7" s="186"/>
    </row>
    <row r="8" spans="1:13" ht="12.75">
      <c r="A8" s="181"/>
      <c r="B8" s="182"/>
      <c r="C8" s="189"/>
      <c r="D8" s="189"/>
      <c r="E8" s="184"/>
      <c r="F8" s="190"/>
      <c r="G8" s="190"/>
      <c r="H8" s="190"/>
      <c r="I8" s="191"/>
      <c r="J8" s="186"/>
      <c r="K8" s="187"/>
      <c r="L8" s="185"/>
      <c r="M8" s="186"/>
    </row>
    <row r="9" spans="1:14" ht="12.75">
      <c r="A9" s="181"/>
      <c r="B9" s="188" t="s">
        <v>131</v>
      </c>
      <c r="C9" s="189"/>
      <c r="D9" s="189"/>
      <c r="E9" s="184"/>
      <c r="F9" s="190"/>
      <c r="G9" s="190"/>
      <c r="H9" s="190"/>
      <c r="I9" s="191"/>
      <c r="J9" s="186"/>
      <c r="K9" s="187"/>
      <c r="L9" s="185"/>
      <c r="M9" s="186"/>
      <c r="N9" s="105"/>
    </row>
    <row r="10" spans="1:14" ht="12.75">
      <c r="A10" s="181"/>
      <c r="B10" s="188" t="s">
        <v>132</v>
      </c>
      <c r="C10" s="189"/>
      <c r="D10" s="189"/>
      <c r="E10" s="184"/>
      <c r="F10" s="190"/>
      <c r="G10" s="190"/>
      <c r="H10" s="190"/>
      <c r="I10" s="191"/>
      <c r="J10" s="186"/>
      <c r="K10" s="187"/>
      <c r="L10" s="185"/>
      <c r="M10" s="186"/>
      <c r="N10" s="105"/>
    </row>
    <row r="11" spans="1:14" ht="12.75">
      <c r="A11" s="181"/>
      <c r="B11" s="182"/>
      <c r="C11" s="189"/>
      <c r="D11" s="189"/>
      <c r="E11" s="184"/>
      <c r="F11" s="190"/>
      <c r="G11" s="190"/>
      <c r="H11" s="185"/>
      <c r="I11" s="191"/>
      <c r="J11" s="186"/>
      <c r="K11" s="187"/>
      <c r="L11" s="185"/>
      <c r="M11" s="186"/>
      <c r="N11" s="105"/>
    </row>
    <row r="12" spans="1:14" ht="12.75">
      <c r="A12" s="181"/>
      <c r="B12" s="188" t="s">
        <v>131</v>
      </c>
      <c r="C12" s="183"/>
      <c r="D12" s="183"/>
      <c r="E12" s="184"/>
      <c r="F12" s="192"/>
      <c r="G12" s="192"/>
      <c r="H12" s="193"/>
      <c r="I12" s="191"/>
      <c r="J12" s="186"/>
      <c r="K12" s="187"/>
      <c r="L12" s="185"/>
      <c r="M12" s="186"/>
      <c r="N12" s="105"/>
    </row>
    <row r="13" spans="1:14" ht="12.75">
      <c r="A13" s="181"/>
      <c r="B13" s="194" t="s">
        <v>133</v>
      </c>
      <c r="C13" s="195"/>
      <c r="D13" s="195"/>
      <c r="E13" s="196"/>
      <c r="F13" s="197"/>
      <c r="G13" s="197"/>
      <c r="H13" s="198"/>
      <c r="I13" s="197"/>
      <c r="J13" s="197"/>
      <c r="K13" s="199"/>
      <c r="L13" s="198"/>
      <c r="M13" s="197"/>
      <c r="N13" s="105"/>
    </row>
    <row r="14" spans="1:14" ht="12.75">
      <c r="A14" s="181"/>
      <c r="B14" s="188"/>
      <c r="C14" s="183"/>
      <c r="D14" s="183"/>
      <c r="E14" s="184"/>
      <c r="F14" s="190"/>
      <c r="G14" s="190"/>
      <c r="H14" s="185"/>
      <c r="I14" s="191"/>
      <c r="J14" s="186"/>
      <c r="K14" s="187"/>
      <c r="L14" s="185"/>
      <c r="M14" s="186"/>
      <c r="N14" s="105"/>
    </row>
    <row r="15" spans="1:14" ht="12.75">
      <c r="A15" s="181">
        <v>2</v>
      </c>
      <c r="B15" s="182" t="s">
        <v>134</v>
      </c>
      <c r="C15" s="183"/>
      <c r="D15" s="183"/>
      <c r="E15" s="184"/>
      <c r="F15" s="190"/>
      <c r="G15" s="190"/>
      <c r="H15" s="185"/>
      <c r="I15" s="191"/>
      <c r="J15" s="186"/>
      <c r="K15" s="187"/>
      <c r="L15" s="185"/>
      <c r="M15" s="186"/>
      <c r="N15" s="105"/>
    </row>
    <row r="16" spans="1:14" ht="25.5">
      <c r="A16" s="181"/>
      <c r="B16" s="188" t="s">
        <v>135</v>
      </c>
      <c r="C16" s="200" t="s">
        <v>136</v>
      </c>
      <c r="D16" s="201">
        <v>42817</v>
      </c>
      <c r="E16" s="202">
        <v>0.5113230035756854</v>
      </c>
      <c r="F16" s="190">
        <v>101.68476</v>
      </c>
      <c r="G16" s="190">
        <v>560.91554</v>
      </c>
      <c r="H16" s="185">
        <v>176.3997</v>
      </c>
      <c r="I16" s="191">
        <f>+H16</f>
        <v>176.3997</v>
      </c>
      <c r="J16" s="186"/>
      <c r="K16" s="187"/>
      <c r="L16" s="185"/>
      <c r="M16" s="186"/>
      <c r="N16" s="105"/>
    </row>
    <row r="17" spans="1:14" ht="12.75">
      <c r="A17" s="181"/>
      <c r="B17" s="182"/>
      <c r="C17" s="200" t="s">
        <v>137</v>
      </c>
      <c r="D17" s="201">
        <v>42817</v>
      </c>
      <c r="E17" s="203">
        <v>0</v>
      </c>
      <c r="F17" s="185"/>
      <c r="G17" s="185">
        <v>25.92022</v>
      </c>
      <c r="H17" s="185">
        <v>1240</v>
      </c>
      <c r="I17" s="191">
        <f>+H17</f>
        <v>1240</v>
      </c>
      <c r="J17" s="186"/>
      <c r="K17" s="187"/>
      <c r="L17" s="185"/>
      <c r="M17" s="186"/>
      <c r="N17" s="105"/>
    </row>
    <row r="18" spans="1:14" ht="12.75">
      <c r="A18" s="181"/>
      <c r="B18" s="204" t="s">
        <v>131</v>
      </c>
      <c r="C18" s="205"/>
      <c r="D18" s="205"/>
      <c r="E18" s="206"/>
      <c r="F18" s="193"/>
      <c r="G18" s="193"/>
      <c r="H18" s="193"/>
      <c r="I18" s="191"/>
      <c r="J18" s="186"/>
      <c r="K18" s="207"/>
      <c r="L18" s="185"/>
      <c r="M18" s="185"/>
      <c r="N18" s="105"/>
    </row>
    <row r="19" spans="1:14" ht="12.75">
      <c r="A19" s="208"/>
      <c r="B19" s="209" t="s">
        <v>138</v>
      </c>
      <c r="C19" s="196"/>
      <c r="D19" s="210"/>
      <c r="E19" s="210"/>
      <c r="F19" s="198"/>
      <c r="G19" s="198"/>
      <c r="H19" s="198"/>
      <c r="I19" s="199"/>
      <c r="J19" s="211"/>
      <c r="K19" s="211"/>
      <c r="L19" s="198"/>
      <c r="M19" s="198"/>
      <c r="N19" s="105"/>
    </row>
    <row r="20" spans="1:14" s="220" customFormat="1" ht="12.75">
      <c r="A20" s="208"/>
      <c r="B20" s="212"/>
      <c r="C20" s="213"/>
      <c r="D20" s="214"/>
      <c r="E20" s="215"/>
      <c r="F20" s="216"/>
      <c r="G20" s="216"/>
      <c r="H20" s="216"/>
      <c r="I20" s="217"/>
      <c r="J20" s="218"/>
      <c r="K20" s="218"/>
      <c r="L20" s="216"/>
      <c r="M20" s="216"/>
      <c r="N20" s="219"/>
    </row>
    <row r="21" spans="1:14" ht="12.75">
      <c r="A21" s="221">
        <v>3</v>
      </c>
      <c r="B21" s="222" t="s">
        <v>139</v>
      </c>
      <c r="C21" s="223" t="s">
        <v>129</v>
      </c>
      <c r="D21" s="224"/>
      <c r="E21" s="184"/>
      <c r="F21" s="185"/>
      <c r="G21" s="185"/>
      <c r="H21" s="185"/>
      <c r="I21" s="190"/>
      <c r="J21" s="185"/>
      <c r="K21" s="207"/>
      <c r="L21" s="185"/>
      <c r="M21" s="185"/>
      <c r="N21" s="105"/>
    </row>
    <row r="22" spans="1:14" ht="12.75">
      <c r="A22" s="221"/>
      <c r="B22" s="225" t="s">
        <v>140</v>
      </c>
      <c r="C22" s="226"/>
      <c r="D22" s="226"/>
      <c r="E22" s="184"/>
      <c r="F22" s="185"/>
      <c r="G22" s="185"/>
      <c r="H22" s="185"/>
      <c r="I22" s="190"/>
      <c r="J22" s="185"/>
      <c r="K22" s="207"/>
      <c r="L22" s="185"/>
      <c r="M22" s="185"/>
      <c r="N22" s="105"/>
    </row>
    <row r="23" spans="1:14" ht="12.75">
      <c r="A23" s="221"/>
      <c r="B23" s="222"/>
      <c r="C23" s="226"/>
      <c r="D23" s="226"/>
      <c r="E23" s="184"/>
      <c r="F23" s="185"/>
      <c r="G23" s="185"/>
      <c r="H23" s="185"/>
      <c r="I23" s="190"/>
      <c r="J23" s="185"/>
      <c r="K23" s="207"/>
      <c r="L23" s="185"/>
      <c r="M23" s="185"/>
      <c r="N23" s="105"/>
    </row>
    <row r="24" spans="1:14" ht="12.75">
      <c r="A24" s="221"/>
      <c r="B24" s="225" t="s">
        <v>131</v>
      </c>
      <c r="C24" s="227" t="s">
        <v>141</v>
      </c>
      <c r="D24" s="228"/>
      <c r="E24" s="229"/>
      <c r="F24" s="185"/>
      <c r="G24" s="185"/>
      <c r="H24" s="185"/>
      <c r="I24" s="190"/>
      <c r="J24" s="185"/>
      <c r="K24" s="207"/>
      <c r="L24" s="185"/>
      <c r="M24" s="185"/>
      <c r="N24" s="105"/>
    </row>
    <row r="25" spans="1:14" ht="12.75">
      <c r="A25" s="221"/>
      <c r="B25" s="194" t="s">
        <v>142</v>
      </c>
      <c r="C25" s="195"/>
      <c r="D25" s="195"/>
      <c r="E25" s="196"/>
      <c r="F25" s="198"/>
      <c r="G25" s="198"/>
      <c r="H25" s="198"/>
      <c r="I25" s="197"/>
      <c r="J25" s="198"/>
      <c r="K25" s="211"/>
      <c r="L25" s="198"/>
      <c r="M25" s="198"/>
      <c r="N25" s="105"/>
    </row>
    <row r="26" spans="1:14" ht="12.75">
      <c r="A26" s="221"/>
      <c r="B26" s="230"/>
      <c r="C26" s="224"/>
      <c r="D26" s="224"/>
      <c r="E26" s="184"/>
      <c r="F26" s="185"/>
      <c r="G26" s="185"/>
      <c r="H26" s="185"/>
      <c r="I26" s="190"/>
      <c r="J26" s="185"/>
      <c r="K26" s="207"/>
      <c r="L26" s="185"/>
      <c r="M26" s="185"/>
      <c r="N26" s="105"/>
    </row>
    <row r="27" spans="1:14" ht="33" customHeight="1">
      <c r="A27" s="231">
        <v>4</v>
      </c>
      <c r="B27" s="232" t="s">
        <v>143</v>
      </c>
      <c r="C27" s="224" t="s">
        <v>129</v>
      </c>
      <c r="D27" s="224"/>
      <c r="E27" s="184"/>
      <c r="F27" s="185"/>
      <c r="G27" s="185"/>
      <c r="H27" s="185"/>
      <c r="I27" s="190"/>
      <c r="J27" s="185"/>
      <c r="K27" s="207"/>
      <c r="L27" s="185"/>
      <c r="M27" s="185"/>
      <c r="N27" s="105"/>
    </row>
    <row r="28" spans="1:14" ht="12.75">
      <c r="A28" s="181"/>
      <c r="B28" s="188" t="s">
        <v>144</v>
      </c>
      <c r="C28" s="189"/>
      <c r="D28" s="189"/>
      <c r="E28" s="184"/>
      <c r="F28" s="185"/>
      <c r="G28" s="185"/>
      <c r="H28" s="185"/>
      <c r="I28" s="191"/>
      <c r="J28" s="186"/>
      <c r="K28" s="187"/>
      <c r="L28" s="185"/>
      <c r="M28" s="186"/>
      <c r="N28" s="105"/>
    </row>
    <row r="29" spans="1:14" ht="12.75">
      <c r="A29" s="181"/>
      <c r="B29" s="182"/>
      <c r="C29" s="189"/>
      <c r="D29" s="189"/>
      <c r="E29" s="184"/>
      <c r="F29" s="185"/>
      <c r="G29" s="185"/>
      <c r="H29" s="185"/>
      <c r="I29" s="191"/>
      <c r="J29" s="186"/>
      <c r="K29" s="187"/>
      <c r="L29" s="185"/>
      <c r="M29" s="186"/>
      <c r="N29" s="105"/>
    </row>
    <row r="30" spans="1:14" ht="12.75">
      <c r="A30" s="181"/>
      <c r="B30" s="204" t="s">
        <v>131</v>
      </c>
      <c r="C30" s="183"/>
      <c r="D30" s="183"/>
      <c r="E30" s="184"/>
      <c r="F30" s="185"/>
      <c r="G30" s="185"/>
      <c r="H30" s="185"/>
      <c r="I30" s="191"/>
      <c r="J30" s="186"/>
      <c r="K30" s="187"/>
      <c r="L30" s="185"/>
      <c r="M30" s="186"/>
      <c r="N30" s="105"/>
    </row>
    <row r="31" spans="1:14" ht="12.75">
      <c r="A31" s="233"/>
      <c r="B31" s="234" t="s">
        <v>145</v>
      </c>
      <c r="C31" s="195"/>
      <c r="D31" s="195"/>
      <c r="E31" s="195"/>
      <c r="F31" s="211"/>
      <c r="G31" s="211"/>
      <c r="H31" s="198"/>
      <c r="I31" s="199"/>
      <c r="J31" s="211"/>
      <c r="K31" s="211"/>
      <c r="L31" s="198"/>
      <c r="M31" s="198"/>
      <c r="N31" s="105"/>
    </row>
    <row r="32" spans="1:14" ht="12.75">
      <c r="A32" s="181">
        <v>5</v>
      </c>
      <c r="B32" s="182" t="s">
        <v>146</v>
      </c>
      <c r="C32" s="183" t="s">
        <v>129</v>
      </c>
      <c r="D32" s="183"/>
      <c r="E32" s="184"/>
      <c r="F32" s="185"/>
      <c r="G32" s="185"/>
      <c r="H32" s="185"/>
      <c r="I32" s="191"/>
      <c r="J32" s="186"/>
      <c r="K32" s="187"/>
      <c r="L32" s="185"/>
      <c r="M32" s="186"/>
      <c r="N32" s="105"/>
    </row>
    <row r="33" spans="1:14" ht="12.75">
      <c r="A33" s="181"/>
      <c r="B33" s="188" t="s">
        <v>147</v>
      </c>
      <c r="C33" s="189"/>
      <c r="D33" s="189"/>
      <c r="E33" s="184"/>
      <c r="F33" s="185"/>
      <c r="G33" s="185"/>
      <c r="H33" s="185"/>
      <c r="I33" s="186"/>
      <c r="J33" s="186"/>
      <c r="K33" s="187"/>
      <c r="L33" s="185"/>
      <c r="M33" s="186"/>
      <c r="N33" s="105"/>
    </row>
    <row r="34" spans="1:14" ht="12.75">
      <c r="A34" s="181"/>
      <c r="B34" s="182"/>
      <c r="C34" s="189"/>
      <c r="D34" s="189"/>
      <c r="E34" s="184"/>
      <c r="F34" s="185"/>
      <c r="G34" s="185"/>
      <c r="H34" s="185"/>
      <c r="I34" s="186"/>
      <c r="J34" s="186"/>
      <c r="K34" s="187"/>
      <c r="L34" s="185"/>
      <c r="M34" s="186"/>
      <c r="N34" s="105"/>
    </row>
    <row r="35" spans="1:14" ht="12.75">
      <c r="A35" s="181"/>
      <c r="B35" s="188" t="s">
        <v>131</v>
      </c>
      <c r="C35" s="183"/>
      <c r="D35" s="183"/>
      <c r="E35" s="184"/>
      <c r="F35" s="185"/>
      <c r="G35" s="185"/>
      <c r="H35" s="185"/>
      <c r="I35" s="186"/>
      <c r="J35" s="185"/>
      <c r="K35" s="207"/>
      <c r="L35" s="185"/>
      <c r="M35" s="185"/>
      <c r="N35" s="105"/>
    </row>
    <row r="36" spans="1:14" ht="12.75">
      <c r="A36" s="181"/>
      <c r="B36" s="194" t="s">
        <v>148</v>
      </c>
      <c r="C36" s="235"/>
      <c r="D36" s="235"/>
      <c r="E36" s="236"/>
      <c r="F36" s="198"/>
      <c r="G36" s="198"/>
      <c r="H36" s="198"/>
      <c r="I36" s="198"/>
      <c r="J36" s="198"/>
      <c r="K36" s="211"/>
      <c r="L36" s="198"/>
      <c r="M36" s="198"/>
      <c r="N36" s="105"/>
    </row>
    <row r="37" spans="1:15" ht="19.5" customHeight="1">
      <c r="A37" s="237">
        <v>6</v>
      </c>
      <c r="B37" s="238" t="s">
        <v>149</v>
      </c>
      <c r="C37" s="183"/>
      <c r="D37" s="183"/>
      <c r="E37" s="184"/>
      <c r="F37" s="185">
        <f>+F39-F16-F17</f>
        <v>1380.1931999999997</v>
      </c>
      <c r="G37" s="185">
        <f aca="true" t="shared" si="0" ref="G37:M37">+G39-G16-G17</f>
        <v>825.7582400000001</v>
      </c>
      <c r="H37" s="185">
        <f t="shared" si="0"/>
        <v>2113.8003000000003</v>
      </c>
      <c r="I37" s="186">
        <f t="shared" si="0"/>
        <v>2113.8003000000003</v>
      </c>
      <c r="J37" s="186">
        <f t="shared" si="0"/>
        <v>1800</v>
      </c>
      <c r="K37" s="186">
        <f t="shared" si="0"/>
        <v>1800</v>
      </c>
      <c r="L37" s="186">
        <f t="shared" si="0"/>
        <v>1800</v>
      </c>
      <c r="M37" s="186">
        <f t="shared" si="0"/>
        <v>1800</v>
      </c>
      <c r="N37" s="239"/>
      <c r="O37" s="239"/>
    </row>
    <row r="38" spans="1:14" ht="12.75">
      <c r="A38" s="181"/>
      <c r="B38" s="182"/>
      <c r="C38" s="183"/>
      <c r="D38" s="183"/>
      <c r="E38" s="184"/>
      <c r="F38" s="185"/>
      <c r="G38" s="185"/>
      <c r="H38" s="185"/>
      <c r="I38" s="186"/>
      <c r="J38" s="185"/>
      <c r="K38" s="207"/>
      <c r="L38" s="240"/>
      <c r="M38" s="185"/>
      <c r="N38" s="105"/>
    </row>
    <row r="39" spans="1:14" ht="12.75">
      <c r="A39" s="241"/>
      <c r="B39" s="242" t="s">
        <v>150</v>
      </c>
      <c r="C39" s="243"/>
      <c r="D39" s="243"/>
      <c r="E39" s="244"/>
      <c r="F39" s="245">
        <f>+Vermögensplan!C14</f>
        <v>1481.8779599999998</v>
      </c>
      <c r="G39" s="245">
        <f>+Vermögensplan!D14</f>
        <v>1412.594</v>
      </c>
      <c r="H39" s="245">
        <f>+Vermögensplan!E14</f>
        <v>3530.2000000000003</v>
      </c>
      <c r="I39" s="245">
        <f>+Vermögensplan!F14</f>
        <v>3530.2000000000003</v>
      </c>
      <c r="J39" s="245">
        <f>+Vermögensplan!G14</f>
        <v>1800</v>
      </c>
      <c r="K39" s="245">
        <f>+Vermögensplan!H14</f>
        <v>1800</v>
      </c>
      <c r="L39" s="245">
        <f>+Vermögensplan!I14</f>
        <v>1800</v>
      </c>
      <c r="M39" s="245">
        <f>+Vermögensplan!J14</f>
        <v>1800</v>
      </c>
      <c r="N39" s="105"/>
    </row>
    <row r="40" ht="12.75">
      <c r="N40" s="105"/>
    </row>
    <row r="41" spans="1:14" ht="12.75">
      <c r="A41" s="246">
        <v>1</v>
      </c>
      <c r="B41" s="247" t="s">
        <v>151</v>
      </c>
      <c r="N41" s="105"/>
    </row>
    <row r="42" spans="1:14" ht="12.75">
      <c r="A42" s="248"/>
      <c r="B42" s="249"/>
      <c r="N42" s="105"/>
    </row>
    <row r="43" ht="12.75">
      <c r="N43" s="105"/>
    </row>
    <row r="44" ht="12.75">
      <c r="N44" s="105"/>
    </row>
    <row r="45" ht="12.75">
      <c r="N45" s="105"/>
    </row>
    <row r="46" ht="12.75">
      <c r="N46" s="105"/>
    </row>
  </sheetData>
  <sheetProtection/>
  <mergeCells count="6">
    <mergeCell ref="A1:M1"/>
    <mergeCell ref="A2:B2"/>
    <mergeCell ref="C2:M2"/>
    <mergeCell ref="J3:K3"/>
    <mergeCell ref="L3:M3"/>
    <mergeCell ref="D4:D5"/>
  </mergeCells>
  <printOptions/>
  <pageMargins left="0.7874015748031497" right="0.7874015748031497" top="0.984251968503937" bottom="0.984251968503937" header="0.5118110236220472" footer="0.5118110236220472"/>
  <pageSetup fitToHeight="1" fitToWidth="1" horizontalDpi="600" verticalDpi="600" orientation="landscape" paperSize="9" scale="61"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6.xml><?xml version="1.0" encoding="utf-8"?>
<worksheet xmlns="http://schemas.openxmlformats.org/spreadsheetml/2006/main" xmlns:r="http://schemas.openxmlformats.org/officeDocument/2006/relationships">
  <sheetPr>
    <tabColor rgb="FF00B0F0"/>
    <pageSetUpPr fitToPage="1"/>
  </sheetPr>
  <dimension ref="A1:O41"/>
  <sheetViews>
    <sheetView tabSelected="1" view="pageLayout" zoomScale="60" zoomScaleNormal="70" zoomScalePageLayoutView="60" workbookViewId="0" topLeftCell="A1">
      <selection activeCell="G16" sqref="G16"/>
    </sheetView>
  </sheetViews>
  <sheetFormatPr defaultColWidth="1.421875" defaultRowHeight="12.75" outlineLevelCol="1"/>
  <cols>
    <col min="1" max="1" width="6.421875" style="0" bestFit="1" customWidth="1"/>
    <col min="2" max="2" width="44.140625" style="0" customWidth="1"/>
    <col min="3" max="4" width="0" style="0" hidden="1" customWidth="1" outlineLevel="1"/>
    <col min="5" max="5" width="0.42578125" style="0" hidden="1" customWidth="1" outlineLevel="1"/>
    <col min="6" max="8" width="14.8515625" style="0" customWidth="1" outlineLevel="1"/>
    <col min="9" max="9" width="14.8515625" style="0" hidden="1" customWidth="1" outlineLevel="1"/>
    <col min="10" max="13" width="14.8515625" style="0" customWidth="1" outlineLevel="1"/>
  </cols>
  <sheetData>
    <row r="1" spans="1:13" ht="18">
      <c r="A1" s="311" t="s">
        <v>12</v>
      </c>
      <c r="B1" s="312"/>
      <c r="C1" s="312"/>
      <c r="D1" s="312"/>
      <c r="E1" s="312"/>
      <c r="F1" s="312"/>
      <c r="G1" s="312"/>
      <c r="H1" s="312"/>
      <c r="I1" s="312"/>
      <c r="J1" s="312"/>
      <c r="K1" s="312"/>
      <c r="L1" s="312"/>
      <c r="M1" s="313"/>
    </row>
    <row r="2" spans="1:13" ht="15.75">
      <c r="A2" s="314" t="s">
        <v>65</v>
      </c>
      <c r="B2" s="315"/>
      <c r="C2" s="332"/>
      <c r="D2" s="345" t="s">
        <v>1</v>
      </c>
      <c r="E2" s="345"/>
      <c r="F2" s="345"/>
      <c r="G2" s="345"/>
      <c r="H2" s="345"/>
      <c r="I2" s="345"/>
      <c r="J2" s="345"/>
      <c r="K2" s="345"/>
      <c r="L2" s="345"/>
      <c r="M2" s="346"/>
    </row>
    <row r="3" spans="1:13" ht="17.25" customHeight="1">
      <c r="A3" s="250"/>
      <c r="B3" s="251"/>
      <c r="C3" s="251"/>
      <c r="D3" s="251"/>
      <c r="E3" s="251"/>
      <c r="F3" s="251"/>
      <c r="G3" s="251"/>
      <c r="H3" s="251"/>
      <c r="I3" s="251"/>
      <c r="J3" s="364" t="s">
        <v>16</v>
      </c>
      <c r="K3" s="365"/>
      <c r="L3" s="366" t="s">
        <v>17</v>
      </c>
      <c r="M3" s="365"/>
    </row>
    <row r="4" spans="1:13" ht="24.75" customHeight="1" hidden="1">
      <c r="A4" s="252"/>
      <c r="B4" s="253"/>
      <c r="C4" s="254"/>
      <c r="D4" s="255"/>
      <c r="E4" s="254"/>
      <c r="F4" s="254"/>
      <c r="G4" s="254"/>
      <c r="H4" s="256" t="s">
        <v>152</v>
      </c>
      <c r="I4" s="257"/>
      <c r="J4" s="254"/>
      <c r="K4" s="254"/>
      <c r="L4" s="254"/>
      <c r="M4" s="254"/>
    </row>
    <row r="5" spans="1:13" ht="14.25" customHeight="1">
      <c r="A5" s="367" t="s">
        <v>27</v>
      </c>
      <c r="B5" s="253"/>
      <c r="C5" s="258" t="s">
        <v>153</v>
      </c>
      <c r="D5" s="259" t="s">
        <v>154</v>
      </c>
      <c r="E5" s="256" t="s">
        <v>155</v>
      </c>
      <c r="F5" s="37" t="s">
        <v>19</v>
      </c>
      <c r="G5" s="37" t="s">
        <v>19</v>
      </c>
      <c r="H5" s="37" t="s">
        <v>20</v>
      </c>
      <c r="I5" s="37" t="s">
        <v>21</v>
      </c>
      <c r="J5" s="37" t="s">
        <v>26</v>
      </c>
      <c r="K5" s="37" t="s">
        <v>26</v>
      </c>
      <c r="L5" s="39" t="s">
        <v>26</v>
      </c>
      <c r="M5" s="40" t="s">
        <v>26</v>
      </c>
    </row>
    <row r="6" spans="1:13" ht="15" customHeight="1">
      <c r="A6" s="368"/>
      <c r="B6" s="260"/>
      <c r="C6" s="261" t="s">
        <v>156</v>
      </c>
      <c r="D6" s="261" t="s">
        <v>156</v>
      </c>
      <c r="E6" s="261"/>
      <c r="F6" s="91">
        <v>2015</v>
      </c>
      <c r="G6" s="91">
        <v>2016</v>
      </c>
      <c r="H6" s="91">
        <v>2017</v>
      </c>
      <c r="I6" s="91" t="s">
        <v>152</v>
      </c>
      <c r="J6" s="92">
        <v>2018</v>
      </c>
      <c r="K6" s="92">
        <v>2019</v>
      </c>
      <c r="L6" s="93">
        <v>2020</v>
      </c>
      <c r="M6" s="92">
        <v>2021</v>
      </c>
    </row>
    <row r="7" spans="1:13" ht="21.75" customHeight="1">
      <c r="A7" s="89"/>
      <c r="B7" s="262" t="s">
        <v>157</v>
      </c>
      <c r="C7" s="263"/>
      <c r="D7" s="137"/>
      <c r="E7" s="137"/>
      <c r="F7" s="137"/>
      <c r="G7" s="137"/>
      <c r="H7" s="137"/>
      <c r="I7" s="105"/>
      <c r="J7" s="137"/>
      <c r="K7" s="137"/>
      <c r="L7" s="137"/>
      <c r="M7" s="137"/>
    </row>
    <row r="8" spans="1:15" ht="16.5" customHeight="1">
      <c r="A8" s="264" t="s">
        <v>30</v>
      </c>
      <c r="B8" s="96" t="s">
        <v>158</v>
      </c>
      <c r="C8" s="265"/>
      <c r="D8" s="266"/>
      <c r="E8" s="137"/>
      <c r="F8" s="266">
        <v>338.23453</v>
      </c>
      <c r="G8" s="266">
        <v>259.78782</v>
      </c>
      <c r="H8" s="266">
        <v>282.64782</v>
      </c>
      <c r="I8" s="267"/>
      <c r="J8" s="266">
        <v>276.70782</v>
      </c>
      <c r="K8" s="266">
        <v>270.76782000000003</v>
      </c>
      <c r="L8" s="266">
        <v>264.82782000000003</v>
      </c>
      <c r="M8" s="266">
        <v>258.88782000000003</v>
      </c>
      <c r="O8" s="4"/>
    </row>
    <row r="9" spans="1:13" ht="16.5" customHeight="1">
      <c r="A9" s="264" t="s">
        <v>32</v>
      </c>
      <c r="B9" s="114" t="s">
        <v>159</v>
      </c>
      <c r="C9" s="265"/>
      <c r="D9" s="266"/>
      <c r="E9" s="137"/>
      <c r="F9" s="266">
        <v>38705.35008</v>
      </c>
      <c r="G9" s="266">
        <v>38203.02125</v>
      </c>
      <c r="H9" s="266">
        <v>39355.401249999995</v>
      </c>
      <c r="I9" s="267"/>
      <c r="J9" s="266">
        <v>39152.70125</v>
      </c>
      <c r="K9" s="266">
        <v>38950.00125</v>
      </c>
      <c r="L9" s="266">
        <v>38752.301250000004</v>
      </c>
      <c r="M9" s="266">
        <v>38559.60125000001</v>
      </c>
    </row>
    <row r="10" spans="1:13" s="269" customFormat="1" ht="16.5" customHeight="1">
      <c r="A10" s="268" t="s">
        <v>38</v>
      </c>
      <c r="B10" s="266" t="s">
        <v>160</v>
      </c>
      <c r="C10" s="265"/>
      <c r="D10" s="266"/>
      <c r="E10" s="266"/>
      <c r="F10" s="266">
        <v>435.69056</v>
      </c>
      <c r="G10" s="266">
        <f>+F10</f>
        <v>435.69056</v>
      </c>
      <c r="H10" s="266">
        <f>+G10</f>
        <v>435.69056</v>
      </c>
      <c r="I10" s="266"/>
      <c r="J10" s="266">
        <f>+H10</f>
        <v>435.69056</v>
      </c>
      <c r="K10" s="266">
        <f>+J10</f>
        <v>435.69056</v>
      </c>
      <c r="L10" s="266">
        <f>+K10</f>
        <v>435.69056</v>
      </c>
      <c r="M10" s="266">
        <f>+L10</f>
        <v>435.69056</v>
      </c>
    </row>
    <row r="11" spans="1:13" s="269" customFormat="1" ht="16.5" customHeight="1">
      <c r="A11" s="270">
        <v>1</v>
      </c>
      <c r="B11" s="271" t="s">
        <v>161</v>
      </c>
      <c r="C11" s="272"/>
      <c r="D11" s="271"/>
      <c r="E11" s="271"/>
      <c r="F11" s="271">
        <f>SUM(F8:F10)</f>
        <v>39479.27517</v>
      </c>
      <c r="G11" s="271">
        <f>SUM(G8:G10)</f>
        <v>38898.49963</v>
      </c>
      <c r="H11" s="271">
        <f aca="true" t="shared" si="0" ref="H11:M11">SUM(H8:H10)</f>
        <v>40073.73963</v>
      </c>
      <c r="I11" s="271">
        <f t="shared" si="0"/>
        <v>0</v>
      </c>
      <c r="J11" s="271">
        <f t="shared" si="0"/>
        <v>39865.099630000004</v>
      </c>
      <c r="K11" s="271">
        <f t="shared" si="0"/>
        <v>39656.459630000005</v>
      </c>
      <c r="L11" s="271">
        <f t="shared" si="0"/>
        <v>39452.819630000005</v>
      </c>
      <c r="M11" s="271">
        <f t="shared" si="0"/>
        <v>39254.17963000001</v>
      </c>
    </row>
    <row r="12" spans="1:13" s="269" customFormat="1" ht="16.5" customHeight="1">
      <c r="A12" s="268" t="s">
        <v>162</v>
      </c>
      <c r="B12" s="266" t="s">
        <v>163</v>
      </c>
      <c r="C12" s="265"/>
      <c r="D12" s="266"/>
      <c r="E12" s="266"/>
      <c r="F12" s="266">
        <v>566.42758</v>
      </c>
      <c r="G12" s="266">
        <v>450</v>
      </c>
      <c r="H12" s="266">
        <v>450</v>
      </c>
      <c r="I12" s="267"/>
      <c r="J12" s="266">
        <v>450</v>
      </c>
      <c r="K12" s="266">
        <v>425</v>
      </c>
      <c r="L12" s="266">
        <v>425</v>
      </c>
      <c r="M12" s="266">
        <v>425</v>
      </c>
    </row>
    <row r="13" spans="1:13" s="269" customFormat="1" ht="16.5" customHeight="1">
      <c r="A13" s="268" t="s">
        <v>164</v>
      </c>
      <c r="B13" s="266" t="s">
        <v>165</v>
      </c>
      <c r="C13" s="265"/>
      <c r="D13" s="266"/>
      <c r="E13" s="266"/>
      <c r="F13" s="266">
        <f>4619.08761-F15</f>
        <v>4555.674239999999</v>
      </c>
      <c r="G13" s="266">
        <v>4000</v>
      </c>
      <c r="H13" s="266">
        <v>4000</v>
      </c>
      <c r="I13" s="267">
        <v>4000</v>
      </c>
      <c r="J13" s="266">
        <v>3700</v>
      </c>
      <c r="K13" s="266">
        <v>3650</v>
      </c>
      <c r="L13" s="266">
        <v>3650</v>
      </c>
      <c r="M13" s="266">
        <v>3650</v>
      </c>
    </row>
    <row r="14" spans="1:13" s="269" customFormat="1" ht="16.5" customHeight="1">
      <c r="A14" s="268" t="s">
        <v>166</v>
      </c>
      <c r="B14" s="96" t="s">
        <v>167</v>
      </c>
      <c r="C14" s="273"/>
      <c r="D14" s="273"/>
      <c r="E14" s="273"/>
      <c r="F14" s="273">
        <v>3161.99669</v>
      </c>
      <c r="G14" s="273">
        <v>3000</v>
      </c>
      <c r="H14" s="273">
        <v>3000</v>
      </c>
      <c r="I14" s="274">
        <v>3000</v>
      </c>
      <c r="J14" s="273">
        <v>2700</v>
      </c>
      <c r="K14" s="273">
        <v>2650</v>
      </c>
      <c r="L14" s="273">
        <v>2650</v>
      </c>
      <c r="M14" s="273">
        <v>2650</v>
      </c>
    </row>
    <row r="15" spans="1:13" s="269" customFormat="1" ht="16.5" customHeight="1">
      <c r="A15" s="268" t="s">
        <v>168</v>
      </c>
      <c r="B15" s="266" t="s">
        <v>169</v>
      </c>
      <c r="C15" s="265"/>
      <c r="D15" s="266"/>
      <c r="E15" s="266"/>
      <c r="F15" s="266">
        <v>63.41337</v>
      </c>
      <c r="G15" s="266">
        <v>50</v>
      </c>
      <c r="H15" s="266">
        <v>50</v>
      </c>
      <c r="I15" s="267"/>
      <c r="J15" s="266">
        <v>50</v>
      </c>
      <c r="K15" s="266">
        <v>50</v>
      </c>
      <c r="L15" s="266">
        <v>50</v>
      </c>
      <c r="M15" s="266">
        <v>50</v>
      </c>
    </row>
    <row r="16" spans="1:13" s="269" customFormat="1" ht="16.5" customHeight="1">
      <c r="A16" s="268" t="s">
        <v>170</v>
      </c>
      <c r="B16" s="266" t="s">
        <v>171</v>
      </c>
      <c r="C16" s="266"/>
      <c r="D16" s="266"/>
      <c r="E16" s="266"/>
      <c r="F16" s="266">
        <v>12625.36369</v>
      </c>
      <c r="G16" s="266">
        <f>+Vermögensplan!D30</f>
        <v>14277</v>
      </c>
      <c r="H16" s="266">
        <f>+Vermögensplan!E30</f>
        <v>14000</v>
      </c>
      <c r="I16" s="266">
        <f>+Vermögensplan!F30</f>
        <v>14000</v>
      </c>
      <c r="J16" s="266">
        <f>+Vermögensplan!G30</f>
        <v>14000</v>
      </c>
      <c r="K16" s="266">
        <f>+Vermögensplan!H30</f>
        <v>14000</v>
      </c>
      <c r="L16" s="266">
        <f>+Vermögensplan!I30</f>
        <v>14000</v>
      </c>
      <c r="M16" s="266">
        <f>+Vermögensplan!J30</f>
        <v>14000</v>
      </c>
    </row>
    <row r="17" spans="1:13" s="269" customFormat="1" ht="16.5" customHeight="1">
      <c r="A17" s="270">
        <v>2</v>
      </c>
      <c r="B17" s="271" t="s">
        <v>172</v>
      </c>
      <c r="C17" s="271"/>
      <c r="D17" s="271"/>
      <c r="E17" s="271"/>
      <c r="F17" s="271">
        <f>F12+F13+F15+F16</f>
        <v>17810.87888</v>
      </c>
      <c r="G17" s="271">
        <f>G12+G13+G15+G16</f>
        <v>18777</v>
      </c>
      <c r="H17" s="271">
        <f aca="true" t="shared" si="1" ref="H17:M17">H12+H13+H15+H16</f>
        <v>18500</v>
      </c>
      <c r="I17" s="271">
        <f t="shared" si="1"/>
        <v>18000</v>
      </c>
      <c r="J17" s="271">
        <f t="shared" si="1"/>
        <v>18200</v>
      </c>
      <c r="K17" s="271">
        <f t="shared" si="1"/>
        <v>18125</v>
      </c>
      <c r="L17" s="271">
        <f t="shared" si="1"/>
        <v>18125</v>
      </c>
      <c r="M17" s="271">
        <f t="shared" si="1"/>
        <v>18125</v>
      </c>
    </row>
    <row r="18" spans="1:13" s="269" customFormat="1" ht="16.5" customHeight="1">
      <c r="A18" s="270">
        <v>3</v>
      </c>
      <c r="B18" s="275" t="s">
        <v>173</v>
      </c>
      <c r="C18" s="275"/>
      <c r="D18" s="275"/>
      <c r="E18" s="275"/>
      <c r="F18" s="275">
        <v>58.20058</v>
      </c>
      <c r="G18" s="275">
        <v>50.91036000000895</v>
      </c>
      <c r="H18" s="275">
        <v>49.870080000007874</v>
      </c>
      <c r="I18" s="276"/>
      <c r="J18" s="275">
        <v>55.70987999999488</v>
      </c>
      <c r="K18" s="275">
        <v>36.55008000000089</v>
      </c>
      <c r="L18" s="275">
        <v>37.39008000000467</v>
      </c>
      <c r="M18" s="275">
        <v>33.23007999998663</v>
      </c>
    </row>
    <row r="19" spans="1:13" s="269" customFormat="1" ht="16.5" customHeight="1">
      <c r="A19" s="270">
        <v>4</v>
      </c>
      <c r="B19" s="277" t="s">
        <v>174</v>
      </c>
      <c r="C19" s="277"/>
      <c r="D19" s="277"/>
      <c r="E19" s="277"/>
      <c r="F19" s="277">
        <f>F11+F17+F18</f>
        <v>57348.354629999994</v>
      </c>
      <c r="G19" s="277">
        <f aca="true" t="shared" si="2" ref="G19:M19">G11+G17+G18</f>
        <v>57726.40999000001</v>
      </c>
      <c r="H19" s="277">
        <f t="shared" si="2"/>
        <v>58623.609710000004</v>
      </c>
      <c r="I19" s="277">
        <f t="shared" si="2"/>
        <v>18000</v>
      </c>
      <c r="J19" s="277">
        <f t="shared" si="2"/>
        <v>58120.80951</v>
      </c>
      <c r="K19" s="277">
        <f t="shared" si="2"/>
        <v>57818.009710000006</v>
      </c>
      <c r="L19" s="277">
        <f t="shared" si="2"/>
        <v>57615.20971000001</v>
      </c>
      <c r="M19" s="277">
        <f t="shared" si="2"/>
        <v>57412.40971</v>
      </c>
    </row>
    <row r="20" spans="1:13" s="269" customFormat="1" ht="16.5" customHeight="1">
      <c r="A20" s="270"/>
      <c r="B20" s="278" t="s">
        <v>175</v>
      </c>
      <c r="C20" s="266"/>
      <c r="D20" s="266"/>
      <c r="E20" s="266"/>
      <c r="F20" s="266"/>
      <c r="G20" s="266"/>
      <c r="H20" s="266"/>
      <c r="I20" s="267"/>
      <c r="J20" s="266"/>
      <c r="K20" s="266"/>
      <c r="L20" s="266"/>
      <c r="M20" s="266"/>
    </row>
    <row r="21" spans="1:13" s="269" customFormat="1" ht="16.5" customHeight="1">
      <c r="A21" s="270">
        <v>5</v>
      </c>
      <c r="B21" s="275" t="s">
        <v>93</v>
      </c>
      <c r="C21" s="275"/>
      <c r="D21" s="275"/>
      <c r="E21" s="275"/>
      <c r="F21" s="275">
        <v>50168.23373</v>
      </c>
      <c r="G21" s="275">
        <f>+Vermögensplan!D36</f>
        <v>50188.195490000006</v>
      </c>
      <c r="H21" s="275">
        <f>+Vermögensplan!E36</f>
        <v>50188.295210000004</v>
      </c>
      <c r="I21" s="276"/>
      <c r="J21" s="275">
        <f>+Vermögensplan!G36</f>
        <v>50188.39501</v>
      </c>
      <c r="K21" s="275">
        <f>+Vermögensplan!H36</f>
        <v>50188.49521000001</v>
      </c>
      <c r="L21" s="275">
        <f>+Vermögensplan!I36</f>
        <v>50188.59521000001</v>
      </c>
      <c r="M21" s="275">
        <f>+Vermögensplan!J36</f>
        <v>50188.69521</v>
      </c>
    </row>
    <row r="22" spans="1:13" s="269" customFormat="1" ht="16.5" customHeight="1">
      <c r="A22" s="270">
        <v>6</v>
      </c>
      <c r="B22" s="275" t="s">
        <v>176</v>
      </c>
      <c r="C22" s="275"/>
      <c r="D22" s="275"/>
      <c r="E22" s="275"/>
      <c r="F22" s="275">
        <v>4250.464</v>
      </c>
      <c r="G22" s="275">
        <v>4438.2145</v>
      </c>
      <c r="H22" s="275">
        <v>4235.3145</v>
      </c>
      <c r="I22" s="276"/>
      <c r="J22" s="275">
        <v>4032.4145000000003</v>
      </c>
      <c r="K22" s="275">
        <v>3829.5145</v>
      </c>
      <c r="L22" s="275">
        <v>3626.6145</v>
      </c>
      <c r="M22" s="275">
        <v>3423.7145</v>
      </c>
    </row>
    <row r="23" spans="1:13" s="269" customFormat="1" ht="16.5" customHeight="1">
      <c r="A23" s="268" t="s">
        <v>177</v>
      </c>
      <c r="B23" s="96" t="s">
        <v>178</v>
      </c>
      <c r="C23" s="273"/>
      <c r="D23" s="273"/>
      <c r="E23" s="273"/>
      <c r="F23" s="273"/>
      <c r="G23" s="273"/>
      <c r="H23" s="273"/>
      <c r="I23" s="274"/>
      <c r="J23" s="273"/>
      <c r="K23" s="273"/>
      <c r="L23" s="273"/>
      <c r="M23" s="273"/>
    </row>
    <row r="24" spans="1:13" s="269" customFormat="1" ht="16.5" customHeight="1">
      <c r="A24" s="270">
        <v>7</v>
      </c>
      <c r="B24" s="275" t="s">
        <v>179</v>
      </c>
      <c r="C24" s="275"/>
      <c r="D24" s="275"/>
      <c r="E24" s="275"/>
      <c r="F24" s="275">
        <v>1408.41049</v>
      </c>
      <c r="G24" s="275">
        <v>1500</v>
      </c>
      <c r="H24" s="275">
        <v>1600</v>
      </c>
      <c r="I24" s="276">
        <v>1400</v>
      </c>
      <c r="J24" s="275">
        <v>1700</v>
      </c>
      <c r="K24" s="275">
        <v>1800</v>
      </c>
      <c r="L24" s="275">
        <v>1900</v>
      </c>
      <c r="M24" s="275">
        <v>2000</v>
      </c>
    </row>
    <row r="25" spans="1:13" s="269" customFormat="1" ht="16.5" customHeight="1">
      <c r="A25" s="268" t="s">
        <v>180</v>
      </c>
      <c r="B25" s="96" t="s">
        <v>181</v>
      </c>
      <c r="C25" s="273"/>
      <c r="D25" s="273"/>
      <c r="E25" s="273"/>
      <c r="F25" s="273"/>
      <c r="G25" s="273"/>
      <c r="H25" s="273"/>
      <c r="I25" s="274"/>
      <c r="J25" s="273"/>
      <c r="K25" s="273"/>
      <c r="L25" s="273"/>
      <c r="M25" s="273"/>
    </row>
    <row r="26" spans="1:13" s="269" customFormat="1" ht="16.5" customHeight="1">
      <c r="A26" s="268" t="s">
        <v>182</v>
      </c>
      <c r="B26" s="96" t="s">
        <v>183</v>
      </c>
      <c r="C26" s="273"/>
      <c r="D26" s="273"/>
      <c r="E26" s="273"/>
      <c r="F26" s="273">
        <v>121.22</v>
      </c>
      <c r="G26" s="273">
        <v>120</v>
      </c>
      <c r="H26" s="273">
        <v>120</v>
      </c>
      <c r="I26" s="274"/>
      <c r="J26" s="273">
        <v>120</v>
      </c>
      <c r="K26" s="273">
        <v>120</v>
      </c>
      <c r="L26" s="273">
        <v>120</v>
      </c>
      <c r="M26" s="273">
        <v>120</v>
      </c>
    </row>
    <row r="27" spans="1:13" s="269" customFormat="1" ht="16.5" customHeight="1">
      <c r="A27" s="270">
        <v>8</v>
      </c>
      <c r="B27" s="275" t="s">
        <v>184</v>
      </c>
      <c r="C27" s="275"/>
      <c r="D27" s="275"/>
      <c r="E27" s="275"/>
      <c r="F27" s="275">
        <v>1413.8562</v>
      </c>
      <c r="G27" s="275">
        <f aca="true" t="shared" si="3" ref="G27:M27">+G28+G29+G30</f>
        <v>1500</v>
      </c>
      <c r="H27" s="275">
        <f t="shared" si="3"/>
        <v>2500</v>
      </c>
      <c r="I27" s="276">
        <f t="shared" si="3"/>
        <v>0</v>
      </c>
      <c r="J27" s="275">
        <f t="shared" si="3"/>
        <v>2100</v>
      </c>
      <c r="K27" s="275">
        <f t="shared" si="3"/>
        <v>1900</v>
      </c>
      <c r="L27" s="275">
        <f t="shared" si="3"/>
        <v>1800</v>
      </c>
      <c r="M27" s="275">
        <f t="shared" si="3"/>
        <v>1700</v>
      </c>
    </row>
    <row r="28" spans="1:13" s="269" customFormat="1" ht="16.5" customHeight="1">
      <c r="A28" s="268" t="s">
        <v>185</v>
      </c>
      <c r="B28" s="96" t="s">
        <v>167</v>
      </c>
      <c r="C28" s="273"/>
      <c r="D28" s="273"/>
      <c r="E28" s="273"/>
      <c r="F28" s="273">
        <v>97.57312</v>
      </c>
      <c r="G28" s="273">
        <v>100</v>
      </c>
      <c r="H28" s="273">
        <v>100</v>
      </c>
      <c r="I28" s="274"/>
      <c r="J28" s="273">
        <v>100</v>
      </c>
      <c r="K28" s="273">
        <v>100</v>
      </c>
      <c r="L28" s="273">
        <v>100</v>
      </c>
      <c r="M28" s="273">
        <v>100</v>
      </c>
    </row>
    <row r="29" spans="1:13" s="269" customFormat="1" ht="16.5" customHeight="1">
      <c r="A29" s="268" t="s">
        <v>186</v>
      </c>
      <c r="B29" s="96" t="s">
        <v>187</v>
      </c>
      <c r="C29" s="273"/>
      <c r="D29" s="273"/>
      <c r="E29" s="273"/>
      <c r="F29" s="273">
        <f>+F27-F28</f>
        <v>1316.28308</v>
      </c>
      <c r="G29" s="273">
        <v>1400</v>
      </c>
      <c r="H29" s="273">
        <v>2400</v>
      </c>
      <c r="I29" s="274"/>
      <c r="J29" s="273">
        <v>2000</v>
      </c>
      <c r="K29" s="273">
        <v>1800</v>
      </c>
      <c r="L29" s="273">
        <v>1700</v>
      </c>
      <c r="M29" s="273">
        <v>1600</v>
      </c>
    </row>
    <row r="30" spans="1:14" s="269" customFormat="1" ht="16.5" customHeight="1">
      <c r="A30" s="268" t="s">
        <v>188</v>
      </c>
      <c r="B30" s="96" t="s">
        <v>189</v>
      </c>
      <c r="C30" s="96"/>
      <c r="D30" s="96"/>
      <c r="E30" s="96"/>
      <c r="F30" s="96"/>
      <c r="G30" s="96"/>
      <c r="H30" s="96"/>
      <c r="I30" s="279"/>
      <c r="J30" s="96"/>
      <c r="K30" s="96"/>
      <c r="L30" s="96"/>
      <c r="M30" s="96"/>
      <c r="N30" s="280"/>
    </row>
    <row r="31" spans="1:13" s="269" customFormat="1" ht="16.5" customHeight="1">
      <c r="A31" s="270">
        <v>9</v>
      </c>
      <c r="B31" s="275" t="s">
        <v>190</v>
      </c>
      <c r="C31" s="275"/>
      <c r="D31" s="275"/>
      <c r="E31" s="275"/>
      <c r="F31" s="275">
        <v>107.39021</v>
      </c>
      <c r="G31" s="275">
        <v>100</v>
      </c>
      <c r="H31" s="275">
        <v>100</v>
      </c>
      <c r="I31" s="276"/>
      <c r="J31" s="275">
        <v>100</v>
      </c>
      <c r="K31" s="275">
        <v>100</v>
      </c>
      <c r="L31" s="275">
        <v>100</v>
      </c>
      <c r="M31" s="275">
        <v>100</v>
      </c>
    </row>
    <row r="32" spans="1:13" s="269" customFormat="1" ht="16.5" customHeight="1">
      <c r="A32" s="281">
        <v>10</v>
      </c>
      <c r="B32" s="277" t="s">
        <v>191</v>
      </c>
      <c r="C32" s="277"/>
      <c r="D32" s="277"/>
      <c r="E32" s="277"/>
      <c r="F32" s="277">
        <f>F21+F22+F24+F27+F31</f>
        <v>57348.35463</v>
      </c>
      <c r="G32" s="277">
        <f>G21+G22+G24+G27+G31</f>
        <v>57726.40999000001</v>
      </c>
      <c r="H32" s="277">
        <f aca="true" t="shared" si="4" ref="H32:M32">H21+H22+H24+H27+H31</f>
        <v>58623.609710000004</v>
      </c>
      <c r="I32" s="277">
        <f t="shared" si="4"/>
        <v>1400</v>
      </c>
      <c r="J32" s="277">
        <f t="shared" si="4"/>
        <v>58120.80951</v>
      </c>
      <c r="K32" s="277">
        <f t="shared" si="4"/>
        <v>57818.009710000006</v>
      </c>
      <c r="L32" s="277">
        <f t="shared" si="4"/>
        <v>57615.20971000001</v>
      </c>
      <c r="M32" s="277">
        <f t="shared" si="4"/>
        <v>57412.40971</v>
      </c>
    </row>
    <row r="33" s="269" customFormat="1" ht="12.75">
      <c r="A33" s="282"/>
    </row>
    <row r="34" s="269" customFormat="1" ht="7.5" customHeight="1">
      <c r="A34" s="282"/>
    </row>
    <row r="35" spans="1:13" s="269" customFormat="1" ht="12.75">
      <c r="A35" s="283">
        <v>11</v>
      </c>
      <c r="B35" s="284" t="s">
        <v>192</v>
      </c>
      <c r="C35" s="285"/>
      <c r="D35" s="285"/>
      <c r="E35" s="285"/>
      <c r="F35" s="286">
        <f>+(F16+F15+F13)/(F28+F29)</f>
        <v>12.196750489901307</v>
      </c>
      <c r="G35" s="286">
        <f aca="true" t="shared" si="5" ref="G35:M35">+(G16+G15+G13)/(G28+G29)</f>
        <v>12.218</v>
      </c>
      <c r="H35" s="286">
        <f t="shared" si="5"/>
        <v>7.22</v>
      </c>
      <c r="I35" s="286" t="e">
        <f t="shared" si="5"/>
        <v>#DIV/0!</v>
      </c>
      <c r="J35" s="286">
        <f t="shared" si="5"/>
        <v>8.452380952380953</v>
      </c>
      <c r="K35" s="286">
        <f t="shared" si="5"/>
        <v>9.31578947368421</v>
      </c>
      <c r="L35" s="286">
        <f t="shared" si="5"/>
        <v>9.833333333333334</v>
      </c>
      <c r="M35" s="286">
        <f t="shared" si="5"/>
        <v>10.411764705882353</v>
      </c>
    </row>
    <row r="36" ht="12.75">
      <c r="A36" s="287"/>
    </row>
    <row r="37" spans="2:13" ht="12.75" customHeight="1">
      <c r="B37" s="363" t="s">
        <v>193</v>
      </c>
      <c r="C37" s="363"/>
      <c r="D37" s="363"/>
      <c r="E37" s="363"/>
      <c r="F37" s="363"/>
      <c r="G37" s="363"/>
      <c r="H37" s="363"/>
      <c r="I37" s="363"/>
      <c r="J37" s="363"/>
      <c r="K37" s="363"/>
      <c r="L37" s="363"/>
      <c r="M37" s="363"/>
    </row>
    <row r="38" spans="2:13" ht="12.75">
      <c r="B38" s="363"/>
      <c r="C38" s="363"/>
      <c r="D38" s="363"/>
      <c r="E38" s="363"/>
      <c r="F38" s="363"/>
      <c r="G38" s="363"/>
      <c r="H38" s="363"/>
      <c r="I38" s="363"/>
      <c r="J38" s="363"/>
      <c r="K38" s="363"/>
      <c r="L38" s="363"/>
      <c r="M38" s="363"/>
    </row>
    <row r="39" spans="2:13" ht="0.75" customHeight="1">
      <c r="B39" s="363"/>
      <c r="C39" s="363"/>
      <c r="D39" s="363"/>
      <c r="E39" s="363"/>
      <c r="F39" s="363"/>
      <c r="G39" s="363"/>
      <c r="H39" s="363"/>
      <c r="I39" s="363"/>
      <c r="J39" s="363"/>
      <c r="K39" s="363"/>
      <c r="L39" s="363"/>
      <c r="M39" s="363"/>
    </row>
    <row r="40" spans="2:13" ht="12.75">
      <c r="B40" s="288"/>
      <c r="C40" s="288"/>
      <c r="D40" s="288"/>
      <c r="E40" s="288"/>
      <c r="F40" s="288"/>
      <c r="G40" s="288"/>
      <c r="H40" s="288"/>
      <c r="I40" s="288"/>
      <c r="J40" s="288"/>
      <c r="K40" s="288"/>
      <c r="L40" s="288"/>
      <c r="M40" s="288"/>
    </row>
    <row r="41" spans="6:13" ht="12.75">
      <c r="F41" s="289"/>
      <c r="G41" s="289"/>
      <c r="H41" s="289"/>
      <c r="I41" s="289"/>
      <c r="J41" s="289"/>
      <c r="K41" s="289"/>
      <c r="L41" s="289"/>
      <c r="M41" s="289"/>
    </row>
  </sheetData>
  <sheetProtection/>
  <mergeCells count="7">
    <mergeCell ref="B37:M39"/>
    <mergeCell ref="A1:M1"/>
    <mergeCell ref="A2:C2"/>
    <mergeCell ref="D2:M2"/>
    <mergeCell ref="J3:K3"/>
    <mergeCell ref="L3:M3"/>
    <mergeCell ref="A5:A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headerFooter alignWithMargins="0">
    <oddHeader>&amp;L&amp;"Arial,Fett"&amp;12Wirtschaftsplan
für Eigenbetriebe, Anstalten und Stiftungen öff. Rechts&amp;RAlle Angaben in T€, sofern nicht anders angegeben</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2018-05-22T14:19:17Z</dcterms:created>
  <dcterms:modified xsi:type="dcterms:W3CDTF">2018-05-22T14:19:41Z</dcterms:modified>
  <cp:category/>
  <cp:version/>
  <cp:contentType/>
  <cp:contentStatus/>
</cp:coreProperties>
</file>